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8"/>
  <workbookPr defaultThemeVersion="124226"/>
  <mc:AlternateContent xmlns:mc="http://schemas.openxmlformats.org/markup-compatibility/2006">
    <mc:Choice Requires="x15">
      <x15ac:absPath xmlns:x15ac="http://schemas.microsoft.com/office/spreadsheetml/2010/11/ac" url="F:\PROYECTOS\ACTIVOS - NO FACTURADOS COMPLETAMENTE\GOBERNACIÓN\Proyectos\PDD\Implementación\OPPA\PolíticasPúblicas\GestiónDelRiesgo\"/>
    </mc:Choice>
  </mc:AlternateContent>
  <xr:revisionPtr revIDLastSave="0" documentId="13_ncr:1_{B02719BC-8998-47F2-8AA5-606CD337B33C}" xr6:coauthVersionLast="47" xr6:coauthVersionMax="47" xr10:uidLastSave="{00000000-0000-0000-0000-000000000000}"/>
  <bookViews>
    <workbookView xWindow="0" yWindow="0" windowWidth="22680" windowHeight="12360" tabRatio="702" firstSheet="2" activeTab="2"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Fichas" sheetId="21" r:id="rId7"/>
    <sheet name="Fechas especiales" sheetId="22" r:id="rId8"/>
    <sheet name="Plan Plurianual" sheetId="4" state="hidden" r:id="rId9"/>
    <sheet name="Concejales" sheetId="13" state="hidden" r:id="rId10"/>
  </sheets>
  <definedNames>
    <definedName name="_xlnm._FilterDatabase" localSheetId="6" hidden="1">Fichas!$A$4:$P$36</definedName>
    <definedName name="_xlnm._FilterDatabase" localSheetId="1" hidden="1">'Matriz-V13'!$A$2:$Y$64</definedName>
    <definedName name="_xlnm._FilterDatabase" localSheetId="8" hidden="1">'Plan Plurianual'!$A$2:$R$549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0" l="1"/>
  <c r="G14" i="20"/>
  <c r="H14" i="20"/>
  <c r="I14" i="20"/>
  <c r="J14" i="20"/>
  <c r="K14" i="20"/>
  <c r="L14" i="20"/>
  <c r="M14" i="20"/>
  <c r="N14" i="20"/>
  <c r="O14" i="20"/>
  <c r="J13" i="20"/>
  <c r="M13" i="20"/>
  <c r="N13" i="20"/>
  <c r="O13" i="20"/>
  <c r="G12" i="20"/>
  <c r="H12" i="20"/>
  <c r="I12" i="20"/>
  <c r="J12" i="20" l="1"/>
  <c r="K12" i="20" l="1"/>
  <c r="L12" i="20"/>
  <c r="M12" i="20"/>
  <c r="O12" i="20"/>
  <c r="N12" i="20" l="1"/>
  <c r="O9" i="20" l="1"/>
  <c r="N9" i="20"/>
  <c r="M9" i="20"/>
  <c r="L9" i="20"/>
  <c r="K9" i="20"/>
  <c r="J9" i="20"/>
  <c r="I9" i="20"/>
  <c r="H9" i="20"/>
  <c r="G9" i="20"/>
  <c r="F9" i="20"/>
  <c r="M7" i="20"/>
  <c r="L7" i="20"/>
  <c r="K7" i="20"/>
  <c r="J7" i="20"/>
  <c r="I7" i="20"/>
  <c r="H7" i="20"/>
  <c r="G7" i="20"/>
  <c r="F7" i="20"/>
  <c r="N7" i="20" l="1"/>
  <c r="O7" i="20"/>
  <c r="M28" i="20" l="1"/>
  <c r="L28" i="20"/>
  <c r="K28" i="20"/>
  <c r="J28" i="20"/>
  <c r="D549" i="4" l="1"/>
  <c r="E549" i="4"/>
  <c r="F549" i="4"/>
  <c r="G549" i="4"/>
  <c r="C549" i="4"/>
  <c r="D548" i="4" l="1"/>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5DC9EEA3-DCA5-444E-BAD8-2C126325E57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<sst xmlns="http://schemas.openxmlformats.org/spreadsheetml/2006/main" count="3681" uniqueCount="1944">
  <si>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</si>
  <si>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</si>
  <si>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</si>
  <si>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</si>
  <si>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</si>
  <si>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</si>
  <si>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</si>
  <si>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</si>
  <si>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</si>
  <si>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</si>
  <si>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</si>
  <si>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</si>
  <si>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</si>
  <si>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</si>
  <si>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</si>
  <si>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</si>
  <si>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</si>
  <si>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</si>
  <si>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</si>
  <si>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</si>
  <si>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</si>
  <si>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</si>
  <si>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</si>
  <si>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</si>
  <si>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</si>
  <si>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</si>
  <si>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</si>
  <si>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</si>
  <si>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</si>
  <si>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</si>
  <si>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</si>
  <si>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</si>
  <si>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</si>
  <si>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</si>
  <si>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</si>
  <si>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</si>
  <si>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</si>
  <si>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</si>
  <si>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</si>
  <si>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</si>
  <si>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</si>
  <si>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</si>
  <si>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</si>
  <si>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</si>
  <si>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</si>
  <si>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</si>
  <si>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</si>
  <si>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</si>
  <si>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</si>
  <si>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</si>
  <si>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</si>
  <si>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</si>
  <si>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</si>
  <si>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</si>
  <si>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</si>
  <si>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</si>
  <si>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</si>
  <si>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</si>
  <si>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</si>
  <si>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</si>
  <si>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</si>
  <si>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</si>
  <si>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</si>
  <si>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</si>
  <si>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</si>
  <si>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</si>
  <si>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</si>
  <si>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</si>
  <si>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</si>
  <si>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</si>
  <si>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</si>
  <si>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</si>
  <si>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</si>
  <si>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</si>
  <si>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</si>
  <si>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</si>
  <si>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</si>
  <si>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</si>
  <si>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</si>
  <si>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</si>
  <si>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</si>
  <si>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</si>
  <si>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</si>
  <si>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</si>
  <si>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</si>
  <si>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</si>
  <si>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</si>
  <si>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</si>
  <si>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</si>
  <si>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</si>
  <si>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</si>
  <si>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</si>
  <si>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</si>
  <si>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</si>
  <si>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</si>
  <si>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</si>
  <si>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</si>
  <si>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</si>
  <si>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</si>
  <si>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</si>
  <si>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</si>
  <si>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</si>
  <si>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</si>
  <si>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</si>
  <si>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</si>
  <si>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</si>
  <si>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</si>
  <si>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</si>
  <si>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</si>
  <si>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</si>
  <si>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</si>
  <si>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</si>
  <si>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</si>
  <si>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</si>
  <si>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</si>
  <si>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</si>
  <si>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</si>
  <si>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</si>
  <si>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</si>
  <si>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</si>
  <si>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</si>
  <si>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</si>
  <si>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</si>
  <si>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</si>
  <si>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</si>
  <si>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</si>
  <si>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</si>
  <si>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</si>
  <si>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</si>
  <si>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</si>
  <si>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</si>
  <si>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</si>
  <si>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</si>
  <si>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</si>
  <si>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</si>
  <si>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</si>
  <si>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</si>
  <si>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</si>
  <si>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</si>
  <si>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</si>
  <si>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</si>
  <si>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</si>
  <si>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</si>
  <si>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</si>
  <si>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</si>
  <si>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</si>
  <si>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</si>
  <si>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</si>
  <si>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</si>
  <si>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</si>
  <si>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</si>
  <si>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</si>
  <si>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</si>
  <si>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</si>
  <si>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</si>
  <si>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</si>
  <si>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</si>
  <si>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</si>
  <si>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</si>
  <si>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</si>
  <si>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</si>
  <si>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</si>
  <si>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</si>
  <si>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</si>
  <si>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</si>
  <si>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</si>
  <si>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</si>
  <si>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</si>
  <si>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</si>
  <si>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</si>
  <si>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</si>
  <si>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</si>
  <si>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</si>
  <si>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</si>
  <si>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</si>
  <si>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</si>
  <si>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</si>
  <si>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</si>
  <si>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</si>
  <si>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</si>
  <si>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</si>
  <si>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</si>
  <si>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</si>
  <si>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</si>
  <si>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</si>
  <si>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</si>
  <si>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</si>
  <si>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</si>
  <si>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</si>
  <si>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</si>
  <si>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</si>
  <si>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</si>
  <si>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</si>
  <si>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</si>
  <si>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</si>
  <si>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</si>
  <si>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</si>
  <si>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</si>
  <si>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</si>
  <si>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</si>
  <si>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</si>
  <si>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</si>
  <si>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</si>
  <si>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</si>
  <si>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</si>
  <si>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</si>
  <si>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</si>
  <si>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</si>
  <si>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</si>
  <si>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</si>
  <si>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</si>
  <si>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</si>
  <si>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</si>
  <si>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</si>
  <si>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</si>
  <si>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</si>
  <si>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</si>
  <si>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</si>
  <si>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</si>
  <si>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</si>
  <si>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</si>
  <si>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</si>
  <si>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</si>
  <si>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</si>
  <si>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</si>
  <si>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</si>
  <si>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</si>
  <si>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</si>
  <si>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</si>
  <si>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</si>
  <si>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</si>
  <si>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</si>
  <si>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</si>
  <si>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</si>
  <si>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</si>
  <si>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</si>
  <si>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</si>
  <si>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</si>
  <si>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</si>
  <si>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</si>
  <si>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</si>
  <si>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</si>
  <si>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</si>
  <si>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</si>
  <si>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</si>
  <si>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</si>
  <si>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</si>
  <si>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</si>
  <si>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</si>
  <si>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</si>
  <si>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</si>
  <si>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</si>
  <si>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</si>
  <si>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</si>
  <si>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</si>
  <si>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</si>
  <si>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</si>
  <si>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</si>
  <si>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</si>
  <si>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</si>
  <si>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</si>
  <si>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</si>
  <si>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</si>
  <si>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</si>
  <si>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</si>
  <si>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</si>
  <si>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</si>
  <si>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</si>
  <si>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</si>
  <si>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</si>
  <si>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</si>
  <si>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</si>
  <si>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</si>
  <si>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</si>
  <si>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</si>
  <si>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</si>
  <si>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</si>
  <si>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</si>
  <si>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</si>
  <si>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</si>
  <si>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</si>
  <si>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</si>
  <si>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</si>
  <si>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</si>
  <si>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</si>
  <si>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</si>
  <si>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</si>
  <si>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</si>
  <si>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</si>
  <si>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</si>
  <si>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</si>
  <si>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</si>
  <si>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</si>
  <si>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</si>
  <si>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</si>
  <si>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</si>
  <si>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</si>
  <si>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</si>
  <si>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</si>
  <si>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</si>
  <si>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</si>
  <si>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</si>
  <si>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</si>
  <si>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</si>
  <si>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</si>
  <si>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</si>
  <si>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</si>
  <si>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</si>
  <si>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</si>
  <si>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</si>
  <si>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</si>
  <si>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</si>
  <si>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</si>
  <si>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</si>
  <si>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</si>
  <si>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</si>
  <si>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</si>
  <si>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</si>
  <si>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</si>
  <si>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</si>
  <si>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</si>
  <si>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</si>
  <si>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</si>
  <si>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</si>
  <si>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</si>
  <si>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</si>
  <si>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</si>
  <si>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</si>
  <si>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</si>
  <si>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</si>
  <si>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</si>
  <si>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</si>
  <si>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</si>
  <si>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</si>
  <si>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</si>
  <si>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</si>
  <si>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</si>
  <si>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</si>
  <si>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</si>
  <si>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</si>
  <si>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</si>
  <si>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</si>
  <si>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</si>
  <si>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</si>
  <si>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</si>
  <si>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</si>
  <si>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</si>
  <si>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</si>
  <si>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</si>
  <si>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</si>
  <si>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</si>
  <si>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</si>
  <si>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</si>
  <si>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</si>
  <si>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</si>
  <si>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</si>
  <si>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</si>
  <si>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</si>
  <si>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</si>
  <si>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</si>
  <si>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</si>
  <si>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</si>
  <si>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</si>
  <si>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</si>
  <si>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</si>
  <si>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</si>
  <si>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</si>
  <si>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</si>
  <si>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</si>
  <si>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</si>
  <si>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</si>
  <si>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</si>
  <si>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</si>
  <si>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</si>
  <si>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</si>
  <si>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</si>
  <si>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</si>
  <si>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</si>
  <si>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</si>
  <si>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</si>
  <si>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</si>
  <si>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</si>
  <si>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</si>
  <si>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</si>
  <si>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</si>
  <si>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</si>
  <si>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</si>
  <si>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</si>
  <si>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</si>
  <si>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</si>
  <si>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</si>
  <si>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</si>
  <si>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</si>
  <si>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</si>
  <si>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</si>
  <si>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</si>
  <si>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</si>
  <si>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</si>
  <si>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</si>
  <si>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</si>
  <si>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</si>
  <si>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</si>
  <si>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</si>
  <si>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</si>
  <si>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</si>
  <si>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</si>
  <si>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</si>
  <si>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</si>
  <si>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</si>
  <si>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</si>
  <si>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</si>
  <si>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</si>
  <si>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</si>
  <si>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</si>
  <si>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</si>
  <si>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</si>
  <si>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</si>
  <si>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</si>
  <si>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</si>
  <si>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</si>
  <si>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</si>
  <si>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</si>
  <si>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</si>
  <si>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</si>
  <si>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</si>
  <si>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</si>
  <si>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</si>
  <si>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</si>
  <si>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</si>
  <si>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</si>
  <si>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</si>
  <si>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</si>
  <si>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</si>
  <si>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</si>
  <si>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</si>
  <si>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</si>
  <si>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</si>
  <si>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</si>
  <si>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</si>
  <si>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r>
      <t xml:space="preserve">GESTIÓN DEL RIESGO DE DESASTRES - ORDENANZA 46 DE 2019 </t>
    </r>
    <r>
      <rPr>
        <b/>
        <sz val="11"/>
        <color rgb="FFFF0000"/>
        <rFont val="Calibri"/>
        <family val="2"/>
        <scheme val="minor"/>
      </rPr>
      <t>- En construcción</t>
    </r>
  </si>
  <si>
    <t>Finalidad / Objetivo /Alcance</t>
  </si>
  <si>
    <t xml:space="preserve">Líneas / Pilares </t>
  </si>
  <si>
    <t>Metas / Objetivos</t>
  </si>
  <si>
    <t xml:space="preserve">IMPLEMENTACIÓN - PLANES, PROGRAMAS, PROYECTOS </t>
  </si>
  <si>
    <r>
      <t xml:space="preserve">Categorías - Variables </t>
    </r>
    <r>
      <rPr>
        <b/>
        <sz val="11"/>
        <color rgb="FFFF0000"/>
        <rFont val="Calibri"/>
        <family val="2"/>
        <scheme val="minor"/>
      </rPr>
      <t>Efectos</t>
    </r>
  </si>
  <si>
    <t>Indicadores de resultado</t>
  </si>
  <si>
    <t>Indicadores de impacto</t>
  </si>
  <si>
    <t>Enfoque diferencial étnico y territorial</t>
  </si>
  <si>
    <t xml:space="preserve">Observaciones </t>
  </si>
  <si>
    <r>
      <rPr>
        <b/>
        <sz val="10"/>
        <rFont val="Calibri"/>
        <family val="2"/>
        <scheme val="minor"/>
      </rPr>
      <t xml:space="preserve">
Objetivo General:
Contribuir a la prosperidad y el buen vivir mediante la reducción sustancial del riesgo de desastres y de las perdidas ocasionadas por estos, mediante el desarrollo de la resiliencia basada en el conocimiento, comprensión, prevención, reducción del riesgo, el manejo de desastres, la optimización de la gobernanza institucional y comunitaria
Alcances</t>
    </r>
    <r>
      <rPr>
        <sz val="10"/>
        <rFont val="Calibri"/>
        <family val="2"/>
        <scheme val="minor"/>
      </rPr>
      <t xml:space="preserve">
Orientar las acciones y actividades del departamento en materia de gestión del riesgo de desastres para el período 2019 - 2050
Optimizar la conformación del Sistema Departamental de Gestión del riesgo de Desastres
Propender por el fortalecimiento, articulación e integración de la gestión integral del riesgo de desastres
Establecer los componentes de la gestión del riesgo de desastres de los planes de desarrollo cuatrienales, los planes de ordenamiento territorial, los planes de gestión del riesgo, la estrategia departamental  y municipal de respuesta a emergencias y desastres y los planes integrales de gestión de cambio climático territorial y sectorial
Orientar la gestión de las inversiones del Fondo Departamental de Gestión del Riesgo de Desastres
Evaluaciones:
Corto plazo: 2023
Mediano plazo: 2036
Largo  plazo: 2050
Revisión del plan: Cuatrienal
Decreto  3979 PDGRD 2015
actualizado sin decreto en 2018
Se debe realizar evaluación mínimo 6 meses de anterioridad a la terminación de cada período de Gobierno</t>
    </r>
  </si>
  <si>
    <t>Conocimiento, comprensión y prevención del riesgo</t>
  </si>
  <si>
    <t xml:space="preserve">Fortalecer a nivel institucional, sectorial, empresarial, social y comunitario los procesos de conocimiento, comprensión, identificación, análisis, seguimiento, evaluación multidimensional de escenarios de amenaza, vulnerabilidad y riesgo a través de la generación de estudios, investigaciones, métodos, sistemas técnicos, científicos, sectoriales, territoriales y tradicionales de los diferentes actores involucrados </t>
  </si>
  <si>
    <t>Conocimiento de amenaza, vulnerabilidad y riesgo
Prácticas tradicionales, ancestrales y locales
Sistemas de alerta temprana</t>
  </si>
  <si>
    <r>
      <rPr>
        <sz val="10"/>
        <color theme="9"/>
        <rFont val="Calibri"/>
        <family val="2"/>
        <scheme val="minor"/>
      </rPr>
      <t>Promedio municipal del Índice de riesgo (IMRD)</t>
    </r>
    <r>
      <rPr>
        <sz val="10"/>
        <color rgb="FFFF0000"/>
        <rFont val="Calibri"/>
        <family val="2"/>
        <scheme val="minor"/>
      </rPr>
      <t xml:space="preserve">
Escenarios de riesgo identificados en cada Municipio y/o Distrito (PDGRD) 
Planes de vida índigena y etnodesarrollo que incorporan la gestión del riesgo de desastres y medidas de adaptación y mitigación al cambio climático
Municipios y/o Distrito con sistemas de alerta temprana incorporados a nivel comunitario. </t>
    </r>
    <r>
      <rPr>
        <sz val="10"/>
        <color theme="4"/>
        <rFont val="Calibri"/>
        <family val="2"/>
        <scheme val="minor"/>
      </rPr>
      <t>(PDGRD - POR REVISAR SI ESTE, EL DE PDD U OTRO)</t>
    </r>
  </si>
  <si>
    <r>
      <rPr>
        <sz val="10"/>
        <color theme="9"/>
        <rFont val="Calibri"/>
        <family val="2"/>
        <scheme val="minor"/>
      </rPr>
      <t>Promedio municipal del índice de riesgo ajustado por capacidades (DNP)</t>
    </r>
    <r>
      <rPr>
        <sz val="10"/>
        <rFont val="Calibri"/>
        <family val="2"/>
        <scheme val="minor"/>
      </rPr>
      <t xml:space="preserve">
</t>
    </r>
    <r>
      <rPr>
        <sz val="10"/>
        <color theme="6"/>
        <rFont val="Calibri"/>
        <family val="2"/>
        <scheme val="minor"/>
      </rPr>
      <t>Número de personas muertas por cada 100.000 habitantes (PNGRD)
Mortalidad causada por eventos recurrentes</t>
    </r>
    <r>
      <rPr>
        <sz val="10"/>
        <color rgb="FFFF0000"/>
        <rFont val="Calibri"/>
        <family val="2"/>
        <scheme val="minor"/>
      </rPr>
      <t xml:space="preserve"> </t>
    </r>
    <r>
      <rPr>
        <sz val="10"/>
        <color theme="4"/>
        <rFont val="Calibri"/>
        <family val="2"/>
        <scheme val="minor"/>
      </rPr>
      <t>(ODS - Definir cuál de los dos)</t>
    </r>
    <r>
      <rPr>
        <sz val="10"/>
        <color rgb="FFFF0000"/>
        <rFont val="Calibri"/>
        <family val="2"/>
        <scheme val="minor"/>
      </rPr>
      <t xml:space="preserve">
</t>
    </r>
    <r>
      <rPr>
        <sz val="10"/>
        <color theme="6"/>
        <rFont val="Calibri"/>
        <family val="2"/>
        <scheme val="minor"/>
      </rPr>
      <t xml:space="preserve">Número de personas afectadas por cada 100.000 habitantes (PNGRD)  </t>
    </r>
    <r>
      <rPr>
        <sz val="10"/>
        <color theme="4"/>
        <rFont val="Calibri"/>
        <family val="2"/>
        <scheme val="minor"/>
      </rPr>
      <t>(ODS)</t>
    </r>
    <r>
      <rPr>
        <sz val="10"/>
        <color theme="6"/>
        <rFont val="Calibri"/>
        <family val="2"/>
        <scheme val="minor"/>
      </rPr>
      <t xml:space="preserve">
Número de personas afectadas por desastres naturales
</t>
    </r>
    <r>
      <rPr>
        <sz val="10"/>
        <color theme="4"/>
        <rFont val="Calibri"/>
        <family val="2"/>
        <scheme val="minor"/>
      </rPr>
      <t xml:space="preserve"> (Definir cuál de los dos)
</t>
    </r>
    <r>
      <rPr>
        <sz val="10"/>
        <color theme="6"/>
        <rFont val="Calibri"/>
        <family val="2"/>
        <scheme val="minor"/>
      </rPr>
      <t xml:space="preserve">Viviendas afectadas por eventos recurrentes </t>
    </r>
    <r>
      <rPr>
        <sz val="10"/>
        <color rgb="FFFF0000"/>
        <rFont val="Calibri"/>
        <family val="2"/>
        <scheme val="minor"/>
      </rPr>
      <t xml:space="preserve">
Número de viviendas destruidas por cada 100.000 viviendas (PNGRD)
Número de edificaciones escolares afectadas por cada 100.000 edificaciones escolares  (PNGRD)</t>
    </r>
    <r>
      <rPr>
        <sz val="10"/>
        <rFont val="Calibri"/>
        <family val="2"/>
        <scheme val="minor"/>
      </rPr>
      <t xml:space="preserve">
</t>
    </r>
    <r>
      <rPr>
        <sz val="10"/>
        <color theme="6"/>
        <rFont val="Calibri"/>
        <family val="2"/>
        <scheme val="minor"/>
      </rPr>
      <t>Número de acueductos afectados por cada 100.000 personas (PNGRD)</t>
    </r>
    <r>
      <rPr>
        <sz val="10"/>
        <color theme="9"/>
        <rFont val="Calibri"/>
        <family val="2"/>
        <scheme val="minor"/>
      </rPr>
      <t xml:space="preserve">
</t>
    </r>
    <r>
      <rPr>
        <sz val="10"/>
        <color theme="6"/>
        <rFont val="Calibri"/>
        <family val="2"/>
        <scheme val="minor"/>
      </rPr>
      <t xml:space="preserve">Infraestructura vial afectada (UNGRD)
Centros de salud y comunitarios afectados (UNGRD)
</t>
    </r>
  </si>
  <si>
    <t>Existen informes anuales del PDGRD - Solicitar. Se esta trabajando en la actualización del PDGRD a 2020 hoy cuentan con uno a 2018 sin decreto (solicitar)
Revisar ODS (General y Edy, proantioquia, ver y preguntar fuente charlie), lo de silvana, GEIH DNP y vulnerabilidad y riesgo por cambio climático - para todos. Revisar al final de todos que no haya borrado los de contraloría. índice de competitividad departamental</t>
  </si>
  <si>
    <t xml:space="preserve">
</t>
  </si>
  <si>
    <t>Reducción de las condiciones de riesgo presentes y futuras para la resiliencia</t>
  </si>
  <si>
    <t>Disminuir, modificar, intervenir, transferir o evitar las condiciones del riesgo existentes y minimizar o prever la consolidación de escenarios de riesgo fututo en el territorio, mediante el desarrollo e implementación de medidas estructurales y no estructurales (correctivas y prospectivas), que propendan por reducir la amenaza, la exposición, la vulnerabilidad y las pérdidas y así aumentar la resiliencia soportada con una gestión y protección financiera multinivel</t>
  </si>
  <si>
    <t>Inclusión de la gestión del riesgo de desastres y la adaptación al cambio climático en los instrumentos de planeación
Acciones de intervención correctivas y prospectivas
Instrumentos, mecanismos e incentivos de gestión y protección financiera 
Fomento de inversiones para reducir la vulnerabilidad y aumentar la resiliencia</t>
  </si>
  <si>
    <r>
      <rPr>
        <sz val="10"/>
        <color rgb="FFFF0000"/>
        <rFont val="Calibri"/>
        <family val="2"/>
        <scheme val="minor"/>
      </rPr>
      <t>Municipios y/o Distrito con planes  (Planes de Ordenamiento Territorial - POT, Planes de Desarrollo Municipal - PDM, Planes Municipales de Gestión del Riesgo de Desastres - PMGRD, Planes Integrales de Gestión del Cambio Climático Territoriales - PIGCCT) que incluyen medidas de adaptación y mitigación del cambio climático y gestión del riesgo de desastres, adoptados
Municipios y/o Distrito apoyados con acciones de intervención correctivas y/o prospectivas (PDGRD)
Municipios y/o Distrito con estrategia de protección
financiera implementada (PNGRD)</t>
    </r>
    <r>
      <rPr>
        <sz val="10"/>
        <color theme="9"/>
        <rFont val="Calibri"/>
        <family val="2"/>
        <scheme val="minor"/>
      </rPr>
      <t xml:space="preserve">
</t>
    </r>
    <r>
      <rPr>
        <sz val="10"/>
        <color theme="6"/>
        <rFont val="Calibri"/>
        <family val="2"/>
        <scheme val="minor"/>
      </rPr>
      <t>Inversión anual en gestión del riesgo de desastres (Terridata - FUT desagregada por conocimiento, reducción, manejo y fortalecimiento institucional)</t>
    </r>
  </si>
  <si>
    <t>Homologar indicadores en las dos celdas con lo final y en otras baterías
Validar numeradores y denominadores de todos, desagregaciones, fuentes, años, periodicidad, variables para índices, población etc en todas las baterías por cada enlace</t>
  </si>
  <si>
    <t>Manejo de situación de desastre: Respuesta y recuperación</t>
  </si>
  <si>
    <t>Fortalecer y optimizar las acciones y estructuras institucionales públicas, privadas y comunitarias, encaminadas a la planeación, preparación y respuesta ante situaciones de desastre, calamidad o emergencia, que conduzca a una minimización de pérdidas y a la consolidación de operaciones de planeación, gestión e implementación de recuperación efectiva post desastre</t>
  </si>
  <si>
    <t>Capacidades operativas, institucionales, sectoriales y comunitarias para la respuesta eficiente y eficaz ante desastres
Planes, políticas, mecanismo de formación, protocolos y programas de preparación y contingencia ante casos de desastre
Planes, políticas, mecanismos de formación y programas para la recuperación costo efectiva ante desastre</t>
  </si>
  <si>
    <r>
      <rPr>
        <sz val="10"/>
        <color theme="9"/>
        <rFont val="Calibri"/>
        <family val="2"/>
        <scheme val="minor"/>
      </rPr>
      <t>Promedio municipal del Índice de capacidades  (IMRD)</t>
    </r>
    <r>
      <rPr>
        <sz val="10"/>
        <color rgb="FFFF0000"/>
        <rFont val="Calibri"/>
        <family val="2"/>
        <scheme val="minor"/>
      </rPr>
      <t xml:space="preserve">
Municipios y/o Distrito con capacidades actualizadas (PDGRD)</t>
    </r>
    <r>
      <rPr>
        <sz val="10"/>
        <rFont val="Calibri"/>
        <family val="2"/>
        <scheme val="minor"/>
      </rPr>
      <t xml:space="preserve">
</t>
    </r>
    <r>
      <rPr>
        <sz val="10"/>
        <color rgb="FFFF0000"/>
        <rFont val="Calibri"/>
        <family val="2"/>
        <scheme val="minor"/>
      </rPr>
      <t xml:space="preserve">Capacidad de respuesta ante la atención de los eventos asociados a crisis climática en emergencias y desastres (PDD)
</t>
    </r>
    <r>
      <rPr>
        <sz val="10"/>
        <color theme="6"/>
        <rFont val="Calibri"/>
        <family val="2"/>
        <scheme val="minor"/>
      </rPr>
      <t>Eventos asociados a fenómenos naturales atendidos en Antioquia, del total reportados (Anuario Estadístico)</t>
    </r>
    <r>
      <rPr>
        <sz val="10"/>
        <rFont val="Calibri"/>
        <family val="2"/>
        <scheme val="minor"/>
      </rPr>
      <t xml:space="preserve">
</t>
    </r>
    <r>
      <rPr>
        <sz val="10"/>
        <color rgb="FFFF0000"/>
        <rFont val="Calibri"/>
        <family val="2"/>
        <scheme val="minor"/>
      </rPr>
      <t>Estrategia Departamental de Respuesta a Emergencias (EDRE) y Estrategias Municipales de Respuesta a Emergencias (EMREs) adoptadas en las entidades territoriales (PNGRD)</t>
    </r>
  </si>
  <si>
    <t>Incluir en cambio climático,  tanto indicadores de resultado como impacto cuando sean los definitivos
Informar las siglas en observaciones
Revisar municipio y distrito en todos
Adecuar títulos de poblaciónes con Edy
Validar datos y desagregaciones de todas las matrices y fuentes oficiales (Todo)
Revisar si se eliminan los indicadores que no cuentan los eventos recurrentes sino adicionales</t>
  </si>
  <si>
    <t>Gobernabilidad y gobernanza de la gestión del riesgo de desastres</t>
  </si>
  <si>
    <t>Fortalecer la gestión para la reducción del riesgo de desastres de todos los niveles territoriales, sectoriales (público y privado) y comunitarios</t>
  </si>
  <si>
    <t>Consejos Departamental y Municipales para la gestión del riesgo de Desastres 
Participación comunitaria
Rendición de cuentas de los actores del SDGRD</t>
  </si>
  <si>
    <r>
      <rPr>
        <sz val="10"/>
        <color rgb="FFFF0000"/>
        <rFont val="Calibri"/>
        <family val="2"/>
        <scheme val="minor"/>
      </rPr>
      <t>Entidad territorial con Consejos de Gestión de Riesgo de Desastres creado</t>
    </r>
    <r>
      <rPr>
        <sz val="10"/>
        <rFont val="Calibri"/>
        <family val="2"/>
        <scheme val="minor"/>
      </rPr>
      <t xml:space="preserve">
</t>
    </r>
    <r>
      <rPr>
        <sz val="10"/>
        <color rgb="FFFF0000"/>
        <rFont val="Calibri"/>
        <family val="2"/>
        <scheme val="minor"/>
      </rPr>
      <t>Participantes en espacios de Gestión del Riesgo de Desastres, en relación con el aforo potencial  (Por evaluar)</t>
    </r>
    <r>
      <rPr>
        <sz val="10"/>
        <rFont val="Calibri"/>
        <family val="2"/>
        <scheme val="minor"/>
      </rPr>
      <t xml:space="preserve">
</t>
    </r>
    <r>
      <rPr>
        <sz val="10"/>
        <color rgb="FFFF0000"/>
        <rFont val="Calibri"/>
        <family val="2"/>
        <scheme val="minor"/>
      </rPr>
      <t>Entidades territoriales con rendición de cuentas que  incluyen medidas de adaptación y mitigación del cambio climático y gestión del riesgo de desastres</t>
    </r>
  </si>
  <si>
    <t>Ver responsables en el nivel nacional de todas las políticas Públicas
Validar cambios en poblaciones</t>
  </si>
  <si>
    <t>Líneas transversales
a. Información y comunicación para la gestión del riesgo
b. Fortalecimiento para la transformación social y cultural a través de la formación en gestión del riesgo de desastres
c. Ciencia, tecnología e innovación para la gestión del riesgo de desastres
d. Monitoreo, seguimiento y evaluación de la gestión del riesgo de desastres</t>
  </si>
  <si>
    <t xml:space="preserve">a. Capturar, generar, desarrollar, interpretar, consolidar, seguir, interpolar información del riesgo de desastres para la toma de decisiones 
b. Transformar a través de procesos de educación y formación, los hábitos, costumbres y actitudes de los actores
c. Fomentar procesos, estrategias, planes, programas, proyectos e incentivos conducentes a potencializar desarrollos en ciencia, tecnología e innovación 
d. Medir, analizar y redireccionarla eficiencia, eficacia y productividad de los procesos y acciones conducentes a la gestión del riesgo de desastres y el aumento de la resiliencia </t>
  </si>
  <si>
    <t xml:space="preserve">a. Sistemas de alerta temprana y redes de monitoreo y seguimiento, procesos de comunicación
b. Educación, formación y capacitación formal y no formal; Investigación 
c. Redes para la investigación aplicada, incentivos técnicos y financieros para la innovación
d. Estrategias de monitoreo, seguimiento y evaluación; Sistema de indicadores, información, comunicación y rendición de cuentas  </t>
  </si>
  <si>
    <r>
      <rPr>
        <sz val="10"/>
        <color theme="9"/>
        <rFont val="Calibri"/>
        <family val="2"/>
        <scheme val="minor"/>
      </rPr>
      <t>Municipios y/o Distrito integrados al Sistema de Información para la Gestión del Riesgo de Desastres (PDD)</t>
    </r>
    <r>
      <rPr>
        <sz val="10"/>
        <rFont val="Calibri"/>
        <family val="2"/>
        <scheme val="minor"/>
      </rPr>
      <t xml:space="preserve">
</t>
    </r>
    <r>
      <rPr>
        <sz val="10"/>
        <color rgb="FFFF0000"/>
        <rFont val="Calibri"/>
        <family val="2"/>
        <scheme val="minor"/>
      </rPr>
      <t>Entidades territoriales con acciones de información, educación y comunicación incorporadas dentro de sus Planes de Gestión del Riesgo de Desastres (PNGRD)</t>
    </r>
    <r>
      <rPr>
        <sz val="10"/>
        <rFont val="Calibri"/>
        <family val="2"/>
        <scheme val="minor"/>
      </rPr>
      <t xml:space="preserve">
</t>
    </r>
    <r>
      <rPr>
        <sz val="10"/>
        <color rgb="FFFF0000"/>
        <rFont val="Calibri"/>
        <family val="2"/>
        <scheme val="minor"/>
      </rPr>
      <t>Instituciones educativas con Planes Escolares de Gestión del Riesgo de Desastres (PEGR), implementados</t>
    </r>
    <r>
      <rPr>
        <sz val="10"/>
        <rFont val="Calibri"/>
        <family val="2"/>
        <scheme val="minor"/>
      </rPr>
      <t xml:space="preserve">
</t>
    </r>
    <r>
      <rPr>
        <sz val="10"/>
        <color rgb="FFFF0000"/>
        <rFont val="Calibri"/>
        <family val="2"/>
        <scheme val="minor"/>
      </rPr>
      <t>Proyectos ejecutados del total de
proyectos de investigación
formulados  (PDGRD)
Política Pública de gestión del riesgo  Departamental, evaluada en los plazos determinados</t>
    </r>
  </si>
  <si>
    <t>Convenciones: Rojo sin información en DAP, Naranja 1 dato, Verde más de un dato</t>
  </si>
  <si>
    <t>MAPEO CAPACIDAD DE MEDICIÓN Y DESAGREGACIÓN</t>
  </si>
  <si>
    <t>Si</t>
  </si>
  <si>
    <t>Diario</t>
  </si>
  <si>
    <t>Línea Base y Serie de Tiempo - Ordenanzas de Políticas Sectoriales y Poblacionales</t>
  </si>
  <si>
    <t>No</t>
  </si>
  <si>
    <t>Mes</t>
  </si>
  <si>
    <t>Semestre</t>
  </si>
  <si>
    <t># Línea</t>
  </si>
  <si>
    <t>Categoría</t>
  </si>
  <si>
    <t>Nombre del Indicador</t>
  </si>
  <si>
    <t>Unidad de Medida</t>
  </si>
  <si>
    <t>Enlace OPPA</t>
  </si>
  <si>
    <t>¿El Indicador está disponible?</t>
  </si>
  <si>
    <t xml:space="preserve">Fuente </t>
  </si>
  <si>
    <t>Meta
2023</t>
  </si>
  <si>
    <t>¿Incluido en PDD?</t>
  </si>
  <si>
    <t>Dónde</t>
  </si>
  <si>
    <t>Observaciones</t>
  </si>
  <si>
    <t>Desagregaciones disponibles del indicador (marque con X)</t>
  </si>
  <si>
    <t>Frecuencia de cálculo</t>
  </si>
  <si>
    <t>Anual</t>
  </si>
  <si>
    <t>Línea</t>
  </si>
  <si>
    <t>Compo</t>
  </si>
  <si>
    <t>Prog</t>
  </si>
  <si>
    <t>Sexo</t>
  </si>
  <si>
    <t>Grupos etarios</t>
  </si>
  <si>
    <t>Pob Afro</t>
  </si>
  <si>
    <t>Pob Indígena</t>
  </si>
  <si>
    <t>Pob Discapacidad</t>
  </si>
  <si>
    <t>Pob Víctima</t>
  </si>
  <si>
    <t>Pob Migrante</t>
  </si>
  <si>
    <t>Per
LGBTI</t>
  </si>
  <si>
    <t>Municipios</t>
  </si>
  <si>
    <t>Subregión</t>
  </si>
  <si>
    <t>Otra, cuál?</t>
  </si>
  <si>
    <t>Seleccione</t>
  </si>
  <si>
    <t>Promedio municipal del índice de riesgo ajustado por capacidades</t>
  </si>
  <si>
    <t>Puntos</t>
  </si>
  <si>
    <t>51,2*</t>
  </si>
  <si>
    <t>Santiago</t>
  </si>
  <si>
    <t>Departamento Nacional de Planeación</t>
  </si>
  <si>
    <r>
      <t xml:space="preserve">*Promedio municipal. Resultado de la públicación </t>
    </r>
    <r>
      <rPr>
        <i/>
        <sz val="8"/>
        <rFont val="Calibri"/>
        <family val="2"/>
        <scheme val="minor"/>
      </rPr>
      <t xml:space="preserve">índice municipal  de riesgo de desastres ajustado por capacidades  </t>
    </r>
    <r>
      <rPr>
        <sz val="8"/>
        <rFont val="Calibri"/>
        <family val="2"/>
        <scheme val="minor"/>
      </rPr>
      <t>con variables de años diferenciales. Confirmar año del dato</t>
    </r>
  </si>
  <si>
    <t>Número de personas muertas por cada 100.000 habitantes</t>
  </si>
  <si>
    <t>Tasa por 100.000 habitantes</t>
  </si>
  <si>
    <t>Unidad Nacional de Gestión del Riesgo de Desastre (UNGRD)  y DANE</t>
  </si>
  <si>
    <t>Validar datos
Se requiere por PNGRD
Calcular conforme a http://portal.gestiondelriesgo.gov.co/Paginas/Consolidado-Atencion-de-Emergencias.aspx
Incluye desaparecidos y mortalidad por eventos recurrentes</t>
  </si>
  <si>
    <t>Evento</t>
  </si>
  <si>
    <t>Mortalidad causada por eventos recurrentes</t>
  </si>
  <si>
    <t>Número</t>
  </si>
  <si>
    <t xml:space="preserve">Unidad Nacional de Gestión del Riesgo de Desastre (UNGRD) </t>
  </si>
  <si>
    <t>Se requiere por ODS
Validar datos
http://portal.gestiondelriesgo.gov.co/Paginas/Consolidado-Atencion-de-Emergencias.aspx</t>
  </si>
  <si>
    <t>Número de personas afectadas por cada 100.000 habitantes</t>
  </si>
  <si>
    <t>Validar datos
Se requiere por PNGRD y ODS
Calcular conforme a http://portal.gestiondelriesgo.gov.co/Paginas/Consolidado-Atencion-de-Emergencias.aspx
Afectadas por eventos recurrentes</t>
  </si>
  <si>
    <t>Número de personas afectadas por desastres naturales</t>
  </si>
  <si>
    <t>Unidad Nacional para la Gestión del Riesgo de Desastres-UNGRD, reportada en el Sistema de Información del Medio Ambiente de los Países de la Comunidad Andina (2010 - 2013) y ​​​​​​​​​​​​Consolidado anual de emergencias ​​(2014 - 2019) - Seleccionar fuente</t>
  </si>
  <si>
    <t>Validar, seleccionar fuente y completar datos</t>
  </si>
  <si>
    <t>Familias
Evento</t>
  </si>
  <si>
    <t>Viviendas afectadas por eventos recurrente</t>
  </si>
  <si>
    <t>Unidad Nacional de Gestión del Riesgo de Desastre (UNGRD)</t>
  </si>
  <si>
    <t>Validar datos 
En  UNGRD - Consolidadodo de emergencias - http://portal.gestiondelriesgo.gov.co/Paginas/Consolidado-Atencion-de-Emergencias.aspx</t>
  </si>
  <si>
    <t xml:space="preserve">Urbano
Rural
Evento
</t>
  </si>
  <si>
    <t>Número de viviendas destruidas por cada 100.000 viviendas</t>
  </si>
  <si>
    <t>Tasa por 100.000 viviendas</t>
  </si>
  <si>
    <t>Unidad Nacional de Gestión del Riesgo de Desastre (UNGRD)  y DANE / Anuario estadistico</t>
  </si>
  <si>
    <t>Validar datos Y AJUSTAR NÚMERO DE VIVIENDAS
Se requiere por PNGRD
Calcular conforme a http://portal.gestiondelriesgo.gov.co/Paginas/Consolidado-Atencion-de-Emergencias.aspx</t>
  </si>
  <si>
    <t>Urbano
Rural
Evento</t>
  </si>
  <si>
    <t>Número de edificaciones escolares afectadas por cada 100.000 edificaciones escolares</t>
  </si>
  <si>
    <t>Tasa por 100.000 edificaciones escolares</t>
  </si>
  <si>
    <t>Santiago
Catalina</t>
  </si>
  <si>
    <t>Validar datos
Se requiere por PNGRD
Calcular conforme a http://portal.gestiondelriesgo.gov.co/Paginas/Consolidado-Atencion-de-Emergencias.aspx</t>
  </si>
  <si>
    <t>Urbano
Rural
Evento
Oficial - No Oficial
Nivel</t>
  </si>
  <si>
    <t>Número de acueductos afectados por cada 100.000 personas</t>
  </si>
  <si>
    <t>Santiago
Juan Diego</t>
  </si>
  <si>
    <t>La ficha metodologíca se infiere ya que aún no esta construida en el PNGRD
Validar datos
Se requiere por PNGRD
Calcular conforme a http://portal.gestiondelriesgo.gov.co/Paginas/Consolidado-Atencion-de-Emergencias.aspx</t>
  </si>
  <si>
    <t>Infraestructura vial afectada</t>
  </si>
  <si>
    <t>Validar datos
Calcular conforme a http://portal.gestiondelriesgo.gov.co/Paginas/Consolidado-Atencion-de-Emergencias.aspx</t>
  </si>
  <si>
    <t>Urbano
Rural
Evento
Vías
Puentes Vehículares
Puentes peatonales</t>
  </si>
  <si>
    <t>Centros de salud y comunitarios afectados</t>
  </si>
  <si>
    <t>Urbano
Rural
Evento
Centros de Salud
Centros comunitarios</t>
  </si>
  <si>
    <t>Conocimiento de amenaza, vulnerabilidad y riesgo</t>
  </si>
  <si>
    <t>Promedio municipal del Índice de riesgo</t>
  </si>
  <si>
    <t>21,73*</t>
  </si>
  <si>
    <r>
      <t xml:space="preserve">*Promedio municipal. Resultado de la públicación </t>
    </r>
    <r>
      <rPr>
        <i/>
        <sz val="8"/>
        <rFont val="Calibri"/>
        <family val="2"/>
        <scheme val="minor"/>
      </rPr>
      <t>índice municipal  de riesgo de desastres ajustado por capacidades</t>
    </r>
    <r>
      <rPr>
        <sz val="8"/>
        <rFont val="Calibri"/>
        <family val="2"/>
        <scheme val="minor"/>
      </rPr>
      <t>con variables de años diferenciales. Confirmar año del dato</t>
    </r>
  </si>
  <si>
    <t xml:space="preserve">Escenarios de riesgo identificados en cada Municipio y/o Distrito </t>
  </si>
  <si>
    <t>Porcentaje</t>
  </si>
  <si>
    <t xml:space="preserve">DAPARD </t>
  </si>
  <si>
    <t>Prácticas tradicionales, ancestrales y locales</t>
  </si>
  <si>
    <t>Planes de vida índigena y etnodesarrollo que incorporan la gestión del riesgo de desastres y medidas de adaptación y mitigación al cambio climático</t>
  </si>
  <si>
    <t>María Cecilia</t>
  </si>
  <si>
    <t>Gerencia índigenas
Gerencia Afrodescendientes</t>
  </si>
  <si>
    <t>Pueblos índigenas
Comunidades NARP</t>
  </si>
  <si>
    <t>Sistemas de alerta temprana</t>
  </si>
  <si>
    <t>Municipios y/o Distrito con sistemas de alerta
temprana incorporados a nivel comunitario</t>
  </si>
  <si>
    <t>DAPARD</t>
  </si>
  <si>
    <t>Inclusión de la gestión del riesgo de desastres y la adaptación al cambio climático en los instrumentos de planeación</t>
  </si>
  <si>
    <t>Municipios y/o Distrito con planes  (Planes de Ordenamiento Territorial - POT, Planes de Desarrollo Municipal - PDM, Planes Municipales de Gestión del Riesgo de Desastres - PMGRD, Planes Integrales de Gestión del Cambio Climático Territoriales - PIGCCT) que incluyen medidas de adaptación y mitigación del cambio climático y gestión del riesgo de desastres, adoptados</t>
  </si>
  <si>
    <t>Valentina</t>
  </si>
  <si>
    <t>Departamento Administrativo de Planeación</t>
  </si>
  <si>
    <t>Acciones de intervención correctivas y prospectivas</t>
  </si>
  <si>
    <t>Municipios y/o Distrito apoyados con acciones de intervención correctivas y/o prospectivas</t>
  </si>
  <si>
    <t xml:space="preserve">Instrumentos, mecanismos e incentivos de gestión y protección financiera </t>
  </si>
  <si>
    <t>Municipios y/o Distrito con estrategia de protección
financiera implementada</t>
  </si>
  <si>
    <t>Fomento de inversiones para reducir la vulnerabilidad y aumentar la resiliencia</t>
  </si>
  <si>
    <t xml:space="preserve">Inversión anual en gestión del riesgo de desastres </t>
  </si>
  <si>
    <t>Miles de pesos constantes</t>
  </si>
  <si>
    <t>Wilton</t>
  </si>
  <si>
    <t>Validar datos</t>
  </si>
  <si>
    <t>Temática: Línea de destinación de la inversión
Conocimiento del riesgo
Reducción del riesgo
Manejo de desastres
Fortalecimiento institucional</t>
  </si>
  <si>
    <t>Capacidades operativas, institucionales, sectoriales y comunitarias para la respuesta eficiente y eficaz ante desastres</t>
  </si>
  <si>
    <t>Promedio municipal del Índice de capacidades</t>
  </si>
  <si>
    <t>29,89*</t>
  </si>
  <si>
    <r>
      <t>*Promedio municipal. Resultado de la públicación</t>
    </r>
    <r>
      <rPr>
        <i/>
        <sz val="8"/>
        <rFont val="Calibri"/>
        <family val="2"/>
        <scheme val="minor"/>
      </rPr>
      <t xml:space="preserve"> índice municipal  de riesgo de desastres ajustado por capacidades</t>
    </r>
    <r>
      <rPr>
        <sz val="8"/>
        <rFont val="Calibri"/>
        <family val="2"/>
        <scheme val="minor"/>
      </rPr>
      <t>con variables de años diferenciales. Confirmar año del dato</t>
    </r>
  </si>
  <si>
    <t xml:space="preserve">Municipios y/o Distrito con capacidades actualizadas </t>
  </si>
  <si>
    <t>Capacidad de respuesta ante la atención de los eventos asociados a crisis climática en emergencias y desastres</t>
  </si>
  <si>
    <t>Silvana</t>
  </si>
  <si>
    <t>Secretaría Seccional
de Salud y
Protección Social</t>
  </si>
  <si>
    <t>Componente de PHE</t>
  </si>
  <si>
    <t>Eventos asociados a fenómenos naturales atendidos en Antioquia, del total reportados</t>
  </si>
  <si>
    <t>Temática: Tipo de evento
Avenida torrencial
Deslizamiento
Incendio
Incendio forestal
Inundación
Sismo
Vendaval</t>
  </si>
  <si>
    <t>Planes, políticas, mecanismo de formación, protocolos y programas de preparación y contingencia ante casos de desastre
Planes, políticas, mecanismos de formación y programas para la recuperación costo efectiva ante desastre</t>
  </si>
  <si>
    <t>Estrategia Departamental de Respuesta a Emergencias (EDRE) y Estrategias Municipales de Respuesta a Emergencias (EMREs) adoptadas en las entidades territoriales</t>
  </si>
  <si>
    <t>19*</t>
  </si>
  <si>
    <r>
      <t xml:space="preserve">* Dato reportado en la públicación </t>
    </r>
    <r>
      <rPr>
        <i/>
        <sz val="8"/>
        <rFont val="Calibri"/>
        <family val="2"/>
        <scheme val="minor"/>
      </rPr>
      <t>índice municipal  de riesgo de desastres ajustado por capacidades</t>
    </r>
    <r>
      <rPr>
        <sz val="8"/>
        <rFont val="Calibri"/>
        <family val="2"/>
        <scheme val="minor"/>
      </rPr>
      <t>, se debe confirmar el año de los EMREs y validar si estaba activo EDRE</t>
    </r>
  </si>
  <si>
    <t xml:space="preserve">Consejos Departamental y Municipales para la gestión del riesgo de Desastres </t>
  </si>
  <si>
    <t>Entidad territorial con Consejos de Gestión de Riesgo de Desastres creado</t>
  </si>
  <si>
    <t>42*</t>
  </si>
  <si>
    <r>
      <t xml:space="preserve">* Dato reportado en la públicación </t>
    </r>
    <r>
      <rPr>
        <i/>
        <sz val="8"/>
        <rFont val="Calibri"/>
        <family val="2"/>
        <scheme val="minor"/>
      </rPr>
      <t>índice municipal  de riesgo de desastres ajustado por capacidades</t>
    </r>
    <r>
      <rPr>
        <sz val="8"/>
        <rFont val="Calibri"/>
        <family val="2"/>
        <scheme val="minor"/>
      </rPr>
      <t>, se debe confirmar el año y validar CDGRD</t>
    </r>
  </si>
  <si>
    <t>Participación comunitaria</t>
  </si>
  <si>
    <t>Participantes en espacios de Gestión del Riesgo de Desastres, en relación con el aforo potencial</t>
  </si>
  <si>
    <t>Urbano
Rural</t>
  </si>
  <si>
    <t>Rendición de cuentas de los actores del SDGRD</t>
  </si>
  <si>
    <t>Entidades territoriales con rendición de cuentas que  incluyen medidas de adaptación y mitigación del cambio climático y gestión del riesgo de desastres</t>
  </si>
  <si>
    <t>A</t>
  </si>
  <si>
    <t>Información y comunicación para la gestión del riesgo</t>
  </si>
  <si>
    <t>Sistemas de alerta temprana y redes de monitoreo y seguimiento, procesos de comunicación</t>
  </si>
  <si>
    <t>Municipios y/o Distrito integrados al Sistema de Información para la Gestión del Riesgo de Desastres</t>
  </si>
  <si>
    <t>B</t>
  </si>
  <si>
    <t>Fortalecimiento para la transformación social y cultural a través de la formación en gestión del riesgo de desastres</t>
  </si>
  <si>
    <t xml:space="preserve">Educación, formación y capacitación formal y no formal; Investigación </t>
  </si>
  <si>
    <t>Entidades territoriales con acciones de información, educación y comunicación incorporadas dentro de sus Planes de Gestión del Riesgo de Desastres</t>
  </si>
  <si>
    <t>Instituciones educativas con Planes Escolares de Gestión del Riesgo de Desastres  (PEGR), implementados</t>
  </si>
  <si>
    <t>Catalina</t>
  </si>
  <si>
    <t>Secretaría de Educación</t>
  </si>
  <si>
    <t>C</t>
  </si>
  <si>
    <t>Ciencia, tecnología e innovación para la gestión del riesgo de desastres</t>
  </si>
  <si>
    <t>Redes para la investigación aplicada, incentivos técnicos y financieros para la innovación</t>
  </si>
  <si>
    <t>Proyectos ejecutados del total de
proyectos de investigación
formulados</t>
  </si>
  <si>
    <t>D</t>
  </si>
  <si>
    <t>Monitoreo, seguimiento y evaluación de la gestión del riesgo de desastres</t>
  </si>
  <si>
    <t xml:space="preserve">Estrategias de monitoreo, seguimiento y evaluación; Sistema de indicadores, información, comunicación y rendición de cuentas  </t>
  </si>
  <si>
    <t>Política Pública de gestión del riesgo  Departamental, evaluada en los plazos determinados</t>
  </si>
  <si>
    <t>Finalizado</t>
  </si>
  <si>
    <t>Implementación 2020 - Ordenanzas de Políticas Sectoriales y Poblacionales</t>
  </si>
  <si>
    <t>Continuará en ejecución</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</si>
  <si>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</si>
  <si>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</si>
  <si>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</si>
  <si>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</si>
  <si>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</si>
  <si>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</si>
  <si>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</si>
  <si>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</si>
  <si>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</si>
  <si>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</si>
  <si>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</si>
  <si>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</si>
  <si>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</si>
  <si>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</si>
  <si>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</si>
  <si>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</si>
  <si>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</si>
  <si>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</si>
  <si>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</si>
  <si>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</si>
  <si>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</si>
  <si>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Total</t>
  </si>
  <si>
    <t>Valor en millones de pesos</t>
  </si>
  <si>
    <t>Mapa de Actores Estratégicos - Ordenanzas de Políticas Sectoriales y Poblacionales</t>
  </si>
  <si>
    <t>#</t>
  </si>
  <si>
    <t>Nombre del actor</t>
  </si>
  <si>
    <t>Nombre Organización</t>
  </si>
  <si>
    <t>Sector de la Organización</t>
  </si>
  <si>
    <t>Cargo</t>
  </si>
  <si>
    <t>Correo</t>
  </si>
  <si>
    <t>Teléfono</t>
  </si>
  <si>
    <t>Tema que maneja</t>
  </si>
  <si>
    <t>Información general del Indicador</t>
  </si>
  <si>
    <t>Metodología del Indicador</t>
  </si>
  <si>
    <t>Nombre del indicador</t>
  </si>
  <si>
    <t xml:space="preserve">Entidad responsable del cálculo del indicador </t>
  </si>
  <si>
    <t>Definición del indicador</t>
  </si>
  <si>
    <t>Objetivo del indicador</t>
  </si>
  <si>
    <t>Comportamiento deseado</t>
  </si>
  <si>
    <t>Periodicidad de generación del indicador</t>
  </si>
  <si>
    <t>Restricciones de los datos</t>
  </si>
  <si>
    <t>Tipo de Indicador</t>
  </si>
  <si>
    <t>Variables que componen la fórmula</t>
  </si>
  <si>
    <t>Fórmula de cálculo</t>
  </si>
  <si>
    <t>Ámbito de desagregación poblacional</t>
  </si>
  <si>
    <t>Ámbito de desagregación territorial</t>
  </si>
  <si>
    <t>Otra categoría de desagregación del indicador</t>
  </si>
  <si>
    <t>Magnitud física con la cual se mide el indicador.  (Ejemplo: Porcentaje, número)</t>
  </si>
  <si>
    <t>Entidad responsable del procesamiento de los datos para la obtención del indicador.</t>
  </si>
  <si>
    <t xml:space="preserve">Explique con claridad las características específicas o diferenciadoras del indicador. </t>
  </si>
  <si>
    <t>Escriba el propósito básico del interés de la medición. Debe responder a la pregunta ¿para qué es éste indicador?</t>
  </si>
  <si>
    <t>Marque si es decreciente, creciente o mantenimiento</t>
  </si>
  <si>
    <t>Seleccione la frecuencia en la que se genera la información para calcular el indicador. (Ejemplo: Diario, Semanal, Mensual, Anual, Bianual, Trienal, etc.)</t>
  </si>
  <si>
    <t>Describa las dificultades que se tienen o se pueden  para obtener el  indicador o los datos que lo componen</t>
  </si>
  <si>
    <r>
      <t xml:space="preserve">Seleccione el tipo de indicador 
• Resultado Permite observar y medir el avance en el logro de una meta esperada
• Producto: Son los bienes y servicios generados </t>
    </r>
    <r>
      <rPr>
        <strike/>
        <sz val="7"/>
        <rFont val="Arial"/>
        <family val="2"/>
      </rPr>
      <t>e</t>
    </r>
    <r>
      <rPr>
        <sz val="7"/>
        <rFont val="Arial"/>
        <family val="2"/>
      </rPr>
      <t xml:space="preserve">por la ejecución de los proyectos.
</t>
    </r>
  </si>
  <si>
    <r>
      <rPr>
        <b/>
        <sz val="7"/>
        <rFont val="Arial"/>
        <family val="2"/>
      </rPr>
      <t>V1:</t>
    </r>
    <r>
      <rPr>
        <sz val="7"/>
        <rFont val="Arial"/>
        <family val="2"/>
      </rPr>
      <t xml:space="preserve"> Variable 1
</t>
    </r>
    <r>
      <rPr>
        <b/>
        <sz val="7"/>
        <rFont val="Arial"/>
        <family val="2"/>
      </rPr>
      <t xml:space="preserve">V2: </t>
    </r>
    <r>
      <rPr>
        <sz val="7"/>
        <rFont val="Arial"/>
        <family val="2"/>
      </rPr>
      <t>Variable 2</t>
    </r>
  </si>
  <si>
    <t xml:space="preserve">Especifique el numerador, el denominador y la operación para definir la forma de cálculo del indicador. </t>
  </si>
  <si>
    <t>Seleccione la capacidad de desagregación</t>
  </si>
  <si>
    <t xml:space="preserve">Seleccione la capacidad de desagregación
</t>
  </si>
  <si>
    <t>Escriba otros niveles de formas de presentación del indicador.  Se debe especificar la lista de variables por las cuales se desagrega el indicador. (Ejemplo: estratos, niveles sisben, niveles ICFES, niveles educativos, tasa por 1.000, entre otras). Pueden ser varios.</t>
  </si>
  <si>
    <t xml:space="preserve">El Índice Municipal de Riesgo de Desastres ajustado por Capacidades (IMRC) es una herramienta que mide el riesgo a nivel municipal ante eventos hidrometeorológicos asociados a aumentos de precipitaciones y las capacidades de las entidades territoriales para gestionarlo. El índice de riesgo ajustado por capacidades, una vez se estandariza, asigna valores de cero (0) a cien (100), donde el cero está asociado a un municipio con menor riesgo y mayor capacidad, y cien, a un municipio con mayor riesgo y baja capacidad. </t>
  </si>
  <si>
    <t>El Índice Municipal de Riesgo de Desastres ajustado por Capacidades puede emplearse para:
• Comparar a los municipios por su población en riesgo y sus capacidades para gestionarlo.
• Orientar prioridades de política pública del orden nacional en gestión del riesgo de desastres de forma diferenciada.
• Focalizar asistencia técnica e inversiones del presupuesto nacional y departamental.
• Aportar al cumplimiento de compromisos internacionales (ODS, Marco de Sendai y Acuerdo de París).</t>
  </si>
  <si>
    <t>Creciente</t>
  </si>
  <si>
    <t>Resultado</t>
  </si>
  <si>
    <t>V1: Índice de riesgo por entidad territorial
V2: Índice de capacidades por entidad territorial
V3: Promedio municipal del índice de riesgo ajustado por capacidades</t>
  </si>
  <si>
    <t>V3=(Σtotalentidadesterritoriales(√(100-V1)²+V2²))/125</t>
  </si>
  <si>
    <t>Municipios
Subregión</t>
  </si>
  <si>
    <t xml:space="preserve">Se refiere al número de muertes confirmadas o de personas en paradero desconocido o presuntamente muertas en un desastre o tras el impacto de un desastre </t>
  </si>
  <si>
    <t xml:space="preserve">Para monitorear el cumplimiento en la reducción de la mortalidad departamental causada por desastres naturales a 2025, analizando principalmente el decenio 2015-2025, en el cual hay una meta nacional de 5,9 personas por cada 100.000 personas, comparando el decenio 2005-2015, que registraba 7,6 muertos porcada 100.000 habitantes </t>
  </si>
  <si>
    <t>Decreciente</t>
  </si>
  <si>
    <t xml:space="preserve">V1: Número de muertes y/o desaparecidos por desastres en el periodo en el territorio departamental
V2: Población media en el mismo periodo y área </t>
  </si>
  <si>
    <t>(V1/V2)*100.000</t>
  </si>
  <si>
    <t>Unidad Nacional para la Gestión del Riesgo de Desastres</t>
  </si>
  <si>
    <t>Se refiere al número muertes confirmadas en un desastre o tras el impacto de un desastre ocasionado por un evento recurrente. Por evento recurrente se consideran todos aquellos asociados a inundaciones, avenidas torrenciales y remoción en masa (se excluyen los eventos atípicos)</t>
  </si>
  <si>
    <t>Para monitorear el cumplimiento en la reducción de la mortalidad departamental causada por eventos recurrentes</t>
  </si>
  <si>
    <t>V1: Sumatoria de muertos causados por eventos recurrentes</t>
  </si>
  <si>
    <t xml:space="preserve">V1: ΣV1 </t>
  </si>
  <si>
    <t xml:space="preserve">Se refiere al número de personas afectadas en sus bienes, infraestructura y/o medios de subsistencia en un desastre o tras el impacto de un desastre
Afectadas: Corresponde a la sumatoria del número de personas que resultaron muertas, desaparecidas, heridas y afectadas </t>
  </si>
  <si>
    <t xml:space="preserve">Para monitorear el cumplimiento en la reducción del número de personas afectadas en el departamento para 2025, en consonancia con la meta nacional de reducir la tasa de personas afectadas por desastres a 3284 personas por cada 100.000 en el decenio 2015-2025, respecto del período 2005-2015. </t>
  </si>
  <si>
    <t>V1: Número de personas afectadas por desastres en el periodo en el territorio departamental
V2: Población media en el mismo periodo y área</t>
  </si>
  <si>
    <t xml:space="preserve">Corresponde a la sumatoria del número de personas que resultaron muertas, desaparecidas, heridas y afectadas por la ocurrencia de 17 tipos de fenómenos naturales: Avalancha, Creciente subita, Deslizamiento, Erosión de márgenes de cursos hídricos, Incendio Forestal, Inundación, Marejadas, Sequía, Vendaval, Erupción volcánica, Sismo, Granizada, Helada, Huracán, Tormenta Eléctrica, Tornado y Mar de Leva.
Afectadas: Corresponde a la sumatoria del número de personas que resultaron muertas, desaparecidas, heridas y afectadas </t>
  </si>
  <si>
    <t>Para monitorear el cumplimiento en la reducción del número de personas afectadas en el departamento por 17 tipos de fenómenos naturales: Avalancha, Creciente subita, Deslizamiento, Erosión de márgenes de cursos hídricos, Incendio Forestal, Inundación, Marejadas, Sequía, Vendaval, Erupción volcánica, Sismo, Granizada, Helada, Huracán, Tormenta Eléctrica, Tornado y Mar de Leva.</t>
  </si>
  <si>
    <t>V1: Sumatoria de personas afectadas por 17 tipos de fenómenos naturales</t>
  </si>
  <si>
    <t>Familias</t>
  </si>
  <si>
    <t>Comprenden las viviendas destruidas y averiadas por eventos recurrentes. Por evento recurrente se consideran todos aquellos asociados a inundaciones, avenidas torrenciales y remoción en masa (se excluyen los eventos atípicos)</t>
  </si>
  <si>
    <t>Para monitorear el cumplimiento en la reducción en la afectación a viviendas causada por eventos recurrentes</t>
  </si>
  <si>
    <t>V1: Número de viviendas destruidas por eventos recurrentes
V2: Número de viviendas averiadas por eventos recurrentes</t>
  </si>
  <si>
    <t>V1+V2</t>
  </si>
  <si>
    <t>Municipios
Subregión
Urbano
Rural</t>
  </si>
  <si>
    <t>DAPARD  y VIVA</t>
  </si>
  <si>
    <t>Se refiere al número de viviendas destruidas en un desastre o tras el impacto de un desastre causado por eventos recurrentes (Inundaciones, Movimientos en Masa, Avenidas Torrenciales)</t>
  </si>
  <si>
    <t>Para monitorear el cumplimiento en la reducción del número de viviendas destruidas directamente por fenómenos recurrentes en el decenio 2015-2025 respecto del período 2005-2015</t>
  </si>
  <si>
    <t>V1: Número de viviendas destruidas por desastres en el periodo en el territorio departamental
V: Número promedio de viviendas en el mismo periodo y área</t>
  </si>
  <si>
    <t>DAPARD y Secretaría de Educación</t>
  </si>
  <si>
    <t>Se refiere al número de edificaciones escolares afectadas en un desastre o tras el impacto de un desastre causado por eventos recurrentes (Inundaciones, Movimientos en Masa, Avenidas Torrenciales)</t>
  </si>
  <si>
    <t xml:space="preserve">Para monitorear el cumplimiento en la reducción del número de edificaciones escolares afectadas en desastres en el decenio 2015-2025 respecto del período 2005-2015. </t>
  </si>
  <si>
    <t>V1: Número de  edificaciones escolares afectadas por desastres en el periodo en el territorio departamental
V: Número promedio de  edificaciones escolares en el mismo periodo y área</t>
  </si>
  <si>
    <t>Evento
Oficial - No Oficial
Nivel</t>
  </si>
  <si>
    <t>DAPARD y Gerencia de Servicios Públicos</t>
  </si>
  <si>
    <t>Se refiere al número de acueductos afectados en un desastre o tras el impacto de un desastre causado por eventos recurrentes (Inundaciones, Movimientos en Masa, Avenidas Torrenciales)</t>
  </si>
  <si>
    <t xml:space="preserve">Para monitorear el cumplimiento en la reducción de los daños causados por desastres en los servicios de agua potable en el decenio 2015-2025 respecto del período 2005-2015.
</t>
  </si>
  <si>
    <t>V1: Número de acueductos afectados por desastres en el periodo en el territorio departamental
V2: Población media en el mismo periodo y área</t>
  </si>
  <si>
    <t>Se refiere al número de puentes (peatonales y vehículares) y vías afectados en un desastre o tras el impacto de un desastre causado por eventos recurrentes (Inundaciones, Movimientos en Masa, Avenidas Torrenciales)</t>
  </si>
  <si>
    <t>Para monitorear el cumplimiento en la reducción en la afectación a la infraestructura vial</t>
  </si>
  <si>
    <t>V1: Vías
V2: Puentes Vehículares
V3: Puentes peatonales</t>
  </si>
  <si>
    <t>V1+V2+V3</t>
  </si>
  <si>
    <t>Evento
Vías
Puentes Vehículares
Puentes peatonales</t>
  </si>
  <si>
    <t>Se refiere al número de centros de salud o comunitarios afectados en un desastre o tras el impacto de un desastre causado por eventos recurrentes (Inundaciones, Movimientos en Masa, Avenidas Torrenciales)</t>
  </si>
  <si>
    <t>Para monitorear el cumplimiento en la reducción en la afectación a los centros de salud y comunitarios</t>
  </si>
  <si>
    <t>V1: Centros de Salud
V2: Centros comunitarios</t>
  </si>
  <si>
    <t>Evento
Centros de Salud
Centros comunitarios</t>
  </si>
  <si>
    <t>En términos conceptuales, el riesgo se refiere a los daños o pérdidas que pueden presentarse cuando en un mismo territorio y en un mismo tiempo, coinciden tanto eventos físicos peligrosos (amenazas), como elementos expuestos (exposición) que están predispuestos a verse afectados por tales eventos (vulnerabilidad). Cuantifica la proporción de la población de los municipios que es vulnerable socialmente y está expuesta a las condiciones más críticas de amenazas hidrometeorológicas, relacionadas con inundaciones lentas, movimientos en masa y flujos torrenciales. Para ello, agrega en una sola dimensión variables asociadas con la amenaza, la exposición y la vulnerabilidad. Como resultado, el índice asigna un valor de riesgo de cero (0) a cien (100), donde cero es un municipio con riesgo bajo, donde la vulnerabilidad social de sus habitantes es muy baja y no están expuestos a las condiciones más críticas de inundaciones, flujos torrenciales y movimientos en masa y, cien, corresponde a un municipio donde sus habitantes son altamente vulnerables y están expuestos a las condiciones más críticas de los tres tipos de fenómenos considerados</t>
  </si>
  <si>
    <t>• Comparar a los municipios por su población en riesgo y sus capacidades para gestionarlo.
• Orientar prioridades de política pública del orden nacional en gestión del riesgo de desastres de forma diferenciada.
• Focalizar asistencia técnica e inversiones del presupuesto nacional y departamental.
• Aportar al cumplimiento de compromisos internacionales (ODS, Marco de Sendai y Acuerdo de París).</t>
  </si>
  <si>
    <t xml:space="preserve">V1: Exposicion / proporcion área amenazada - Unión de las áreas con las condiciones físicas más críticas, de inundaciones lentas, movimientos en masa y flujos torrenciales del total del área municipal, asumiendo que la proporción de población ubicada en área amenazada, se encuentra distribuida uniformemente en el territorio de cada entidad territorial
V2: Vulnerabilidad - Índice de pobreza multidimensional de cada entidad territorial
V4: Promedio municipal del índice de riesgo </t>
  </si>
  <si>
    <t>V3=(Σtotalentidadesterritoriales(V1*V2))/125</t>
  </si>
  <si>
    <t>Escenarios de riesgo identificados en cada Municipio y/o Distrito</t>
  </si>
  <si>
    <t>Es el cociente entre los escenarios de riesgo identificados en cada entidad territorial de la totalidad de escenarios de riesgo  del departamento</t>
  </si>
  <si>
    <t xml:space="preserve">Para comprendender los escenarios de riesgo para la toma de desiciones </t>
  </si>
  <si>
    <t>V1: Escenarios de riesgo identificados en la entidad territorial
V2: Escenarios de riesgo totales
del departamento</t>
  </si>
  <si>
    <t>(V1/V2)*100</t>
  </si>
  <si>
    <t>Mide la efectiva incorporación del componente de gestión del riesgo de desastres y las medidas de adaptación y mitigación en los instrumentos de planeación de los pueblos índigenas y comunidades NARP</t>
  </si>
  <si>
    <t>Para monitorear la inclusión del componente de gestión del riesgo de desastres y las medidas de adaptación y mitigación en los instrumentos de planeación de los pueblos índigenas y comunidades NARP</t>
  </si>
  <si>
    <t>Producto</t>
  </si>
  <si>
    <t>V1: Planes de vida índigena que incorporan la gestión del riesgo de desastres y medidas de adaptación y mitigación al cambio climático
V2: Planes de etnodesarrollo que incorporan la gestión del riesgo de desastres y medidas de adaptación y mitigación al cambio climático</t>
  </si>
  <si>
    <t xml:space="preserve">Mide las entidades territoriales que  incluyen la provisión de información oportuna y eficaz a través de instituciones identificadas, que permiten a individuos expuestos a una amenaza, la toma de acciones para evitar o reducir su riesgo
y su preparación para una respuesta efectiva. Los sistemas de alerta temprana incluyen tres elementos, a saber: conocimiento y mapeo de amenazas; monitoreo y pronóstico de eventos inminentes; proceso y difusión de alertas comprensibles a las autoridades políticas y población; así como adopción de
medidas apropiadas y oportunas en respuesta a tales alertas. </t>
  </si>
  <si>
    <t>Para monitorear la efectva incorporación de los sistemas de alerta temprana a nivel comunitario en las entidades territoriales del departamento</t>
  </si>
  <si>
    <t>V1: Municipios y/o Distrito con sistemas de alerta temprana incorporados a nivel comunitario
V2: Total de entidades territoriales del departamento</t>
  </si>
  <si>
    <t xml:space="preserve">Mide la efectiva incorporación del componente de gestión del riesgo de desastres y las medidas de adaptación y mitigación en los instrumentos de planeación de las entidades territoriales (Planes de Ordenamiento Territorial - POT, Planes de Desarrollo Municipal - PDM, Planes Municipales de Gestión del Riesgo de Desastres -PMGRD, Planes Integrales de Gestión del Cambio Climático Territoriales - PIGCCT) </t>
  </si>
  <si>
    <t xml:space="preserve">Para monitorear la inclusión del componente de gestión del riesgo de desastres y las medidas de adaptación y mitigación en los instrumentos de planeación de las entidades territoriales (Planes de Ordenamiento Territorial - POT, Planes de Desarrollo Municipal - PDM, Planes Municipales de Gestión del Riesgo de Desastres -PMGRD, Planes Integrales de Gestión del Cambio Climático Territoriales - PIGCCT) </t>
  </si>
  <si>
    <t>V1: Municipios y/o Distrito con Planes de Ordenamiento Territorial - POT que incluyen medidas de adaptación y mitigación del cambio climático y gestión del riesgo de desastres, adoptados
V2: Municipios y/o Distrito conPlanes de Desarrollo Municipal - PDM que incluyen medidas de adaptación y mitigación del cambio climático y gestión del riesgo de desastres, adoptados
V3: Municipios y/o Distrito con Planes Municipales de Gestión del Riesgo de Desastres - PMGRD que incluyen medidas de adaptación y mitigación del cambio climático y gestión del riesgo de desastres, adoptados
V4: Municipios y/o Distrito con del Riesgo de Desastres - PMGRD, Planes Integrales de Gestión del Cambio Climático Territoriales - PIGCCT que incluyen medidas de adaptación y mitigación del cambio climático y gestión del riesgo de desastres, adoptados
V5: Total de entidades territoriales</t>
  </si>
  <si>
    <t>((V1+CV2+V3+V4)/V5)*100</t>
  </si>
  <si>
    <t>Mide el apoyo de la Gobernación de Antioquia  a Municipios y/o Distrito con acciones de intervención correctivas (Proceso cuyo objetivo es reducir el nivel de riesgo existente en la sociedad a través de acciones de mitigación, en el sentido de disminuir o reducir las condiciones de amenaza, cuando sea posible, y la vulnerabilidad de los elementos expuestos) y prospectivas (Proceso cuyo objetivo es garantizar que no surjan nuevas situaciones de
riesgo a través de acciones de prevención, impidiendo que los elementos expuestos sean vulnerables o que lleguen a estar expuestos ante posibles eventos peligrosos. Su objetivo último es evitar nuevo riesgo y la necesidad de intervenciones correctivas en el futuro. La intervención prospectiva se realiza primordialmente a través de la planificación ambiental sostenible, el ordenamiento territorial, la planificación sectorial, la regulación y las especificaciones técnicas, los estudios de pre-factibilidad y diseño adecuados, el control y seguimiento y en general todos aquellos mecanismos que con tribuyan de manera anticipada a la localización, construcción y funcionamiento seguro de la infraestructura, los
bienes y la población</t>
  </si>
  <si>
    <t>Para comprender la cantidad de entidades territoriales apoyadas en procesos de reducción de situaciones de riesgo existentes y futuras</t>
  </si>
  <si>
    <t>V1: Municipios y/o Distrito apoyados con acciones de intervención correctivas y/o prospectivas
V2: Total de entidades territoriales</t>
  </si>
  <si>
    <t>Municipios y/o Distrito con estrategia de protección financiera implementada</t>
  </si>
  <si>
    <t xml:space="preserve">Mide las entidades territoriales que cuentan con mecanismos financieros que permitan disminuir la vulnerabilidad fiscal del territorio y aumentar su nivel de resiliencia </t>
  </si>
  <si>
    <t>Para monitorear las entidades territoriales que cuentan con estrategia de protección financiera implementada para la reducción del riesgo</t>
  </si>
  <si>
    <t>V1: Municipios y/o Distrito con estrategia de protección financiera implementada
V2: Total de entidades territoriales</t>
  </si>
  <si>
    <t xml:space="preserve">Mide los miles de pesos constantes invertidos en Conocimiento del riesgo, Reducción del riesgo, Manejo de desastres
Fortalecimiento institucional </t>
  </si>
  <si>
    <t>Monitorear la equidad en la inversión temática y territorial en gestión del riesgo de desastres</t>
  </si>
  <si>
    <t>V1: Inversión en Conocimiento del riesgo
V2: Inversión en Reducción del riesgo
V3: Inversión en Manejo de desastres
V4: Inversión en Fortalecimiento institucional</t>
  </si>
  <si>
    <t>V1+V2+V3+V4</t>
  </si>
  <si>
    <t>Evalúa a los municipios de acuerdo con su capacidad financiera, socioeconómica e institucional, ya que estas dimensiones definen el accionar de las entidades territoriales frente a la gestión de riesgo de desastres. El índice que se obtiene va de cero (0) a cien (100), siendo 100 el valor que representa las mayores capacidades</t>
  </si>
  <si>
    <t xml:space="preserve"> Con esta medición se logra comparar a los municipios según sus capacidades para gestionar el riesgo y refleja que tan heterogéneos son entre ellos para cumplir esta tarea</t>
  </si>
  <si>
    <t>V1: Financiera - Ingresos tributarios y no tributarios per cápita
V2:  Gestión del riesgo de desastre: Instrumentos de gestión (Consejos de Gestión del Riesgo, Plan Municipal de Gestión del Riesgo aprobado, Estartegia de Manejo de Respuesta), Inversión en gestión del riesgo per cápita 
V3: Socioeconómica - Población urbana, Valor agregado per cápita, Número de empresas por cada 100.000 habitantes
V4: Promedio municipal del Índice de capacidades</t>
  </si>
  <si>
    <t>V4=(Σtotalentidadesterritoriales (Promedio (V1;V2;V3)*100))/125</t>
  </si>
  <si>
    <t>Evalua las entidades territoriales con capacidades financieras, de gestión y socioeconomicas actualizadas con la normativa y estandares vigentes</t>
  </si>
  <si>
    <t xml:space="preserve">Monitorear en tiempo real la actualización permanente de las capacidades instaladas municipales de respuesta para el manejo de desastres, a partir de los escenarios de riesgo identificados en los territorios, mediante la implementación de un sistema de información digital </t>
  </si>
  <si>
    <t xml:space="preserve">V1: Número de Municipios y/o Distrito con capacidades actualizadas </t>
  </si>
  <si>
    <t>ΣV1</t>
  </si>
  <si>
    <t xml:space="preserve">Medir el fortalecimiento de la capacidad de respuesta  frente a emergencias y desastres por parte de las instituciones prestadoras de servicios de salud, contando con  adecuados los Planes Hospitalarios de Emergencia-PHE para mejorar la red hospitalaria entorno a la  atención y respuesta; garantizando el mejoramiento de la calidad de vida de la población  y la resiliencia frente a los cambios en las condiciones del ambiente que  impactan  la salud producto del fenómeno de Cambio Climático.   </t>
  </si>
  <si>
    <t xml:space="preserve">El indicador sirve para identificar la capacidad de respuesta de las instituciones prestadoras de servicios de salud  que  es una necesidad para el continuo mejoramiento entorno a la atención y respuesta  para enfrentar situaciones de emergencias y desastres, las cuales están siendo más recurrentes en los territorios producto entre otros del incremento en intensidad y frecuencia de los fenómenos hidrometeorológicos como consecuencia de la actual crisis climática, donde al menos la E.S.E municipal debe contar con herramientas adecuadas  que  contribuyan a una adecuada  atención y resiliencia en situaciones críticas.
</t>
  </si>
  <si>
    <t>Planes hospitalarios de emergencia con datos insuficientes o poco claros en muchos de los procesos  que impiden realizar una evaluación detallada y rigurosa de la capacidad de respuesta ante situaciones críticas.</t>
  </si>
  <si>
    <t>La evaluación se realiza con enfoque de riesgo y es a través de una herramienta que permite analizar los ´principales componentes que debe contemplar un PHE  y que finalmente permite identificar la capacidad de respuesta de una institución medida desde ese componente institucional</t>
  </si>
  <si>
    <t>V1: Número de entidades territoriales en el que se evalúa con enfoque de Riesgo el PHE                           V2: Número de entidades territoriales que deben tener PHE con enfoque e de riesgo en cumplimiento Guía hospitalaria para la gestión del riesgo de desastres</t>
  </si>
  <si>
    <t>Evalua el cociente entre los eventos reportados  en el Departamento y la atención efectiva de los mismos</t>
  </si>
  <si>
    <t>Para verificar la atención efectiva de los eventos reportados</t>
  </si>
  <si>
    <t>V1: Eventos asociados a fenómenos naturales atendidos en Antioquia
V2: Eventos asociados a fenómenos naturales reportados en Antioquia</t>
  </si>
  <si>
    <t>Mide las entidades territoriales que adoptan las estrategías de Respuesta a Emergencias, refiriendose a todos los aspectos (Organigrama, coordinación, cadena de llamadas, protocolos, alertas, alarmas, etc) que deben activarse por las entidades en forma individual y colectiva con el
propósito de ejecutar la respuesta a emergencias de manera oportuna y efectiva;conforme a la ley 123 de 2012 o normas que la sustituyan</t>
  </si>
  <si>
    <t>Monitorear la adopción de las Estrategias de Respuestas aEmergencias, en conformidad con la ley vigente</t>
  </si>
  <si>
    <t>V1: Estrategia Departamental de Respuesta a Emergencias (EDRE) adoptada por la Gobernación de Antioquia
V2: Estrategias Municipales de Respuesta a Emergencias (EMREs) adoptadas por las entidades territoriales correspondientes</t>
  </si>
  <si>
    <t>Mide las entidades territoriales (Departamental, municpal y distrital)que cuenta con la instancia de coordinación, asesoría, planeación y seguimiento para garantizar la efectividad y articulación de los procesos de la Gestión del Riesgo en la entidad territorial que a cada uno le corresponde</t>
  </si>
  <si>
    <t>Monitorear la entidad territorial que cuenta con la instancia que garantice la coordinación, asesoría, planeación y seguimiento de los procesos de Gestión del Riesgo de Desastres, fomentando la efectividad y articulación de los mismos</t>
  </si>
  <si>
    <t>V1: Número de entidad territorial con Consejos Departamental, distrital o municipales, correspondiente,  para la Gestión del Riesgo</t>
  </si>
  <si>
    <t xml:space="preserve">Participantes en espacios de Gestión del Riesgo de Desastres, en relación con el aforo potencial </t>
  </si>
  <si>
    <t>Mide la convocatoria de actores en espacios de transferencia de información de Gestión del Riesgo de Desastres</t>
  </si>
  <si>
    <t xml:space="preserve">Verifica que los eventos de educación, socialización y difusión cumplen las expectativas de convocatoria para incrementar cada vez más la conciencia en gestión del riesgo desastres en los diversos actores </t>
  </si>
  <si>
    <t>V1: Participantes en encuentros sectoriales de educación, socialización y difusión de Gestión del Riesgo de Desastres
V2: Aforo potencial del evento</t>
  </si>
  <si>
    <t>Sexo
Grupos etarios
Población Afrodescendiente
Población Indígena
Población en condición de Discapacidad
Población víctima
Población Migrante
Población LGBTI</t>
  </si>
  <si>
    <t>Mide la inclusión de la adaptación y mitigación del cambio climático y gestión del riesgo de desastres en los procesos de información, explicación de los avances de las vigencias correspondientes del período</t>
  </si>
  <si>
    <t>Monitorear la efectiva incorporación en las rendiciones de cuentas  de las tematcas de adaptación y mitigación del cambio climático y gestión del riesgo de desastres de conformidad con la normatiidad vigente</t>
  </si>
  <si>
    <t>V1: Entidades territoriales con rendición de cuentas que  incluyen medidas de adaptación y mitigación del cambio climático y gestión del riesgo de desastres
V2: Total de rendición de cuentas de entidades territoriales</t>
  </si>
  <si>
    <t>Mide la integración de las entidades territoriales a un Sistema de Información para la Gestión del Riesgo de Desastres articulado, actualizado y con disposición de los recursos necesarios</t>
  </si>
  <si>
    <t>Para monitorear la integración de las entidades territoriales en un sistema que  garantice la disponibilidad de información por parte de los diversos actores, de conformidad con la normatividad vigente</t>
  </si>
  <si>
    <t>V1: Número de Municipios y/o Distrito integrados al Sistema de Información para la Gestión del Riesgo de Desastres
V2: Total de entidades territoriales</t>
  </si>
  <si>
    <t>Evalúa las entidades territoriales del departamento que incorporan acciones de información, educación y comunicación dentro de sus Planes de Gestión del Riesgo de Desastres</t>
  </si>
  <si>
    <t>Para monitorear el fortalecemiento de la Gobernanza,
la educación y comunicación social en la Gestión del Riesgo de Desastres y sus planes correspondientes</t>
  </si>
  <si>
    <t>V1: Número de Entidades territoriales con acciones de información, educación y comunicación incorporadas dentro de sus Planes de Gestión del Riesgo de Desastres
V2: Total de entidades territoriales</t>
  </si>
  <si>
    <t>Mide las instituciones educativas que implementan los planes que permiten conocer los riesgos que en un momento determinado pueden afectar a la comunidad escolar, trabajar colectiva y participativamente sobre sus causas para evitar que esos riesgos se conviertan en desastres, y prepararse para disminuir las pérdidas, responder más adecuadamente y facilitar la recuperación, en caso de que ocurra una emergencia o un riesgo</t>
  </si>
  <si>
    <t>Monitorear las instuciones educativas que implementan los Planes Escolares de Gestión del Riesgo de Desastres  (PEGR), de conformidad con la normativa vigente</t>
  </si>
  <si>
    <t>V1: Instituciones educativas con Planes Escolares de Gestión del Riesgo de Desastres  (PEGR), implementados
V2: Total instituciones educativas</t>
  </si>
  <si>
    <t>Proyectos ejecutados del total de proyectos de investigación formulados</t>
  </si>
  <si>
    <t>Mide el desarrollo de soluciones en ciencia y tecnología para la Gestión del Riesgo de Desastres, generadas a partir de investigaciones formuladas</t>
  </si>
  <si>
    <t xml:space="preserve">Fomentar la apertura de líneas de
investigación en ciencia, tecnología
e innovación </t>
  </si>
  <si>
    <t>V1: Proyectos ejecutados
V2: Proyectos de investigación formulados</t>
  </si>
  <si>
    <t>Política Pública de gestión del riesgo Departamental, evaluada en los plazos determinados</t>
  </si>
  <si>
    <t>Mide la evaluación y revisión del Plan Departamental de Gestión del Riesgo de Desastres en la vigencia de la Política Pública de Gestión del Riesgo y la evaluación de la Política Pública Política Pública de Gestión del Riesgo Departamental en el corto, mediano y largo plazo</t>
  </si>
  <si>
    <t>Monitorear el cumplimiento de los objetivos de la Política Pública de gestión del riesgo Departamental</t>
  </si>
  <si>
    <t>V1: 7 Revisiones y evaluaciones (Por cada cuatrieno del perído a 2050) del Plan Departamental de Gestión del Riesgo de Desastres  en la vigencia de la Política Pública de Gestión del Riesgo Departamental - 50%
V2: Evaluación de la Política Pública Política Pública de gestión del riesgo Departamental en el corto, mediano y largo plazo - 50%</t>
  </si>
  <si>
    <t>Fecha</t>
  </si>
  <si>
    <t>Requerimiento de información</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</si>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</sst>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 #,##0_-;_-* &quot;-&quot;_-;_-@_-"/>
    <numFmt numFmtId="165" formatCode="_-* #,##0.00_-;\-* #,##0.00_-;_-* &quot;-&quot;??_-;_-@_-"/>
    <numFmt numFmtId="166" formatCode="&quot;$&quot;#,##0"/>
    <numFmt numFmtId="167" formatCode="_-* #,##0_-;\-* #,##0_-;_-* &quot;-&quot;??_-;_-@_-"/>
    <numFmt numFmtId="168" formatCode="_-* #,##0.0_-;\-* #,##0.0_-;_-* &quot;-&quot;??_-;_-@_-"/>
    <numFmt numFmtId="169" formatCode="0.0"/>
  </numFmts>
  <fonts count="60">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b/>
      <sz val="9"/>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sz val="10"/>
      <color rgb="FFFF0000"/>
      <name val="Calibri"/>
      <family val="2"/>
      <scheme val="minor"/>
    </font>
    <font>
      <sz val="10"/>
      <color theme="9"/>
      <name val="Calibri"/>
      <family val="2"/>
      <scheme val="minor"/>
    </font>
    <font>
      <sz val="10"/>
      <color theme="6"/>
      <name val="Calibri"/>
      <family val="2"/>
      <scheme val="minor"/>
    </font>
    <font>
      <sz val="10"/>
      <color theme="4"/>
      <name val="Calibri"/>
      <family val="2"/>
      <scheme val="minor"/>
    </font>
    <font>
      <i/>
      <sz val="8"/>
      <name val="Calibri"/>
      <family val="2"/>
      <scheme val="minor"/>
    </font>
    <font>
      <b/>
      <sz val="14"/>
      <color theme="0"/>
      <name val="Arial"/>
      <family val="2"/>
    </font>
    <font>
      <sz val="11"/>
      <color theme="1"/>
      <name val="Arial"/>
      <family val="2"/>
    </font>
    <font>
      <b/>
      <sz val="10"/>
      <color theme="0"/>
      <name val="Arial"/>
      <family val="2"/>
    </font>
    <font>
      <sz val="10"/>
      <color theme="1"/>
      <name val="Arial"/>
      <family val="2"/>
    </font>
    <font>
      <sz val="7"/>
      <name val="Arial"/>
      <family val="2"/>
    </font>
    <font>
      <strike/>
      <sz val="7"/>
      <name val="Arial"/>
      <family val="2"/>
    </font>
    <font>
      <b/>
      <sz val="7"/>
      <name val="Arial"/>
      <family val="2"/>
    </font>
    <font>
      <b/>
      <sz val="10"/>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rgb="FFFFC00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8" fillId="0" borderId="0"/>
    <xf numFmtId="165" fontId="25" fillId="0" borderId="0" applyFont="0" applyFill="0" applyBorder="0" applyAlignment="0" applyProtection="0"/>
    <xf numFmtId="0" fontId="29" fillId="0" borderId="0"/>
    <xf numFmtId="165" fontId="30" fillId="0" borderId="0" applyFont="0" applyFill="0" applyBorder="0" applyAlignment="0" applyProtection="0"/>
    <xf numFmtId="0" fontId="29" fillId="0" borderId="0"/>
    <xf numFmtId="164" fontId="25" fillId="0" borderId="0" applyFont="0" applyFill="0" applyBorder="0" applyAlignment="0" applyProtection="0"/>
    <xf numFmtId="164" fontId="25" fillId="0" borderId="0" applyFont="0" applyFill="0" applyBorder="0" applyAlignment="0" applyProtection="0"/>
    <xf numFmtId="0" fontId="37" fillId="0" borderId="0"/>
  </cellStyleXfs>
  <cellXfs count="168">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6"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6"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6"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6" fontId="3" fillId="0" borderId="3" xfId="0" applyNumberFormat="1" applyFont="1" applyBorder="1" applyAlignment="1">
      <alignment vertical="center"/>
    </xf>
    <xf numFmtId="166"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6" fontId="11" fillId="3" borderId="3" xfId="0" applyNumberFormat="1" applyFont="1" applyFill="1" applyBorder="1" applyAlignment="1">
      <alignment horizontal="right" vertical="center"/>
    </xf>
    <xf numFmtId="166" fontId="4" fillId="3" borderId="3" xfId="0" applyNumberFormat="1" applyFont="1" applyFill="1" applyBorder="1" applyAlignment="1">
      <alignment horizontal="left" vertical="center" wrapText="1"/>
    </xf>
    <xf numFmtId="166" fontId="4" fillId="3" borderId="3" xfId="0" applyNumberFormat="1" applyFont="1" applyFill="1" applyBorder="1" applyAlignment="1">
      <alignment horizontal="right" vertical="center" wrapText="1"/>
    </xf>
    <xf numFmtId="0" fontId="0" fillId="0" borderId="0" xfId="0" applyAlignment="1">
      <alignment vertical="center" wrapText="1"/>
    </xf>
    <xf numFmtId="166"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6"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6"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7" fillId="0" borderId="3" xfId="0" applyFont="1" applyBorder="1" applyAlignment="1">
      <alignment horizontal="left" vertical="center" wrapText="1"/>
    </xf>
    <xf numFmtId="0" fontId="28" fillId="0" borderId="3" xfId="0" applyFont="1" applyBorder="1" applyAlignment="1">
      <alignment horizontal="center" vertical="center" wrapText="1"/>
    </xf>
    <xf numFmtId="168" fontId="28" fillId="0" borderId="3" xfId="2" applyNumberFormat="1" applyFont="1" applyBorder="1" applyAlignment="1">
      <alignment horizontal="center" vertical="center" wrapText="1"/>
    </xf>
    <xf numFmtId="0" fontId="32" fillId="0" borderId="3" xfId="0" applyFont="1" applyBorder="1" applyAlignment="1">
      <alignment horizontal="center" vertical="center" wrapText="1"/>
    </xf>
    <xf numFmtId="0" fontId="26" fillId="0" borderId="3" xfId="0" applyFont="1" applyBorder="1" applyAlignment="1">
      <alignment horizontal="left" vertical="center" wrapText="1"/>
    </xf>
    <xf numFmtId="0" fontId="28" fillId="0" borderId="3" xfId="0" applyFont="1" applyBorder="1" applyAlignment="1">
      <alignment horizontal="left" vertical="center" wrapText="1"/>
    </xf>
    <xf numFmtId="0" fontId="0" fillId="0" borderId="3" xfId="0" applyBorder="1" applyAlignment="1">
      <alignment horizontal="center" vertical="center" wrapText="1"/>
    </xf>
    <xf numFmtId="0" fontId="26" fillId="0" borderId="3" xfId="0" applyFont="1" applyBorder="1" applyAlignment="1">
      <alignment vertical="center" wrapText="1"/>
    </xf>
    <xf numFmtId="0" fontId="0" fillId="0" borderId="3" xfId="0" applyBorder="1" applyAlignment="1">
      <alignment vertical="center"/>
    </xf>
    <xf numFmtId="0" fontId="31" fillId="0" borderId="3" xfId="0" applyFont="1" applyBorder="1" applyAlignment="1">
      <alignment vertical="center" wrapText="1"/>
    </xf>
    <xf numFmtId="0" fontId="35" fillId="0" borderId="0" xfId="0" applyFont="1" applyAlignment="1">
      <alignment horizontal="center" vertical="center" wrapText="1"/>
    </xf>
    <xf numFmtId="0" fontId="24"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32" fillId="0" borderId="3" xfId="0" applyFont="1" applyBorder="1" applyAlignment="1">
      <alignment horizontal="left" vertical="center" wrapText="1"/>
    </xf>
    <xf numFmtId="0" fontId="0" fillId="0" borderId="3" xfId="0" applyBorder="1" applyAlignment="1">
      <alignment horizontal="left" vertical="center" wrapText="1"/>
    </xf>
    <xf numFmtId="0" fontId="27" fillId="15" borderId="4" xfId="0" applyFont="1" applyFill="1" applyBorder="1" applyAlignment="1">
      <alignment horizontal="center" vertical="center" wrapText="1"/>
    </xf>
    <xf numFmtId="0" fontId="41"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27" fillId="15" borderId="18" xfId="0" applyFont="1" applyFill="1" applyBorder="1" applyAlignment="1">
      <alignment horizontal="center" vertical="center" wrapText="1"/>
    </xf>
    <xf numFmtId="0" fontId="42" fillId="0" borderId="3" xfId="0" applyFont="1" applyBorder="1" applyAlignment="1">
      <alignment vertical="center" wrapText="1"/>
    </xf>
    <xf numFmtId="0" fontId="42" fillId="0" borderId="0" xfId="0" applyFont="1" applyAlignment="1">
      <alignment vertical="center" wrapText="1"/>
    </xf>
    <xf numFmtId="0" fontId="43" fillId="0" borderId="3" xfId="0" applyFont="1" applyBorder="1" applyAlignment="1">
      <alignment vertical="center" wrapText="1"/>
    </xf>
    <xf numFmtId="0" fontId="41" fillId="15" borderId="12" xfId="0" applyFont="1" applyFill="1" applyBorder="1" applyAlignment="1">
      <alignment horizontal="center" vertical="center" wrapText="1"/>
    </xf>
    <xf numFmtId="0" fontId="0" fillId="0" borderId="14" xfId="0" applyBorder="1" applyAlignment="1">
      <alignment vertical="center"/>
    </xf>
    <xf numFmtId="0" fontId="41" fillId="15" borderId="13" xfId="0" applyFont="1" applyFill="1" applyBorder="1" applyAlignment="1">
      <alignment horizontal="center" vertical="center" wrapText="1"/>
    </xf>
    <xf numFmtId="0" fontId="28" fillId="0" borderId="14" xfId="0" applyFont="1" applyBorder="1" applyAlignment="1">
      <alignment horizontal="left" vertical="center" wrapText="1"/>
    </xf>
    <xf numFmtId="0" fontId="35" fillId="4" borderId="3" xfId="0" applyFont="1" applyFill="1" applyBorder="1" applyAlignment="1">
      <alignment horizontal="center" vertical="center" wrapText="1"/>
    </xf>
    <xf numFmtId="0" fontId="21" fillId="0" borderId="0" xfId="0" applyFont="1" applyAlignment="1">
      <alignment vertical="center"/>
    </xf>
    <xf numFmtId="0" fontId="31" fillId="0" borderId="0" xfId="0" applyFont="1"/>
    <xf numFmtId="0" fontId="41" fillId="4" borderId="3" xfId="0" applyFont="1" applyFill="1" applyBorder="1" applyAlignment="1">
      <alignment horizontal="center" vertical="center" wrapText="1"/>
    </xf>
    <xf numFmtId="0" fontId="47" fillId="0" borderId="0" xfId="0" applyFont="1" applyAlignment="1">
      <alignment vertical="center" wrapText="1"/>
    </xf>
    <xf numFmtId="0" fontId="32" fillId="0" borderId="3" xfId="0" applyFont="1" applyBorder="1" applyAlignment="1">
      <alignment vertical="center" wrapText="1"/>
    </xf>
    <xf numFmtId="0" fontId="0" fillId="0" borderId="3" xfId="0" applyBorder="1" applyAlignment="1">
      <alignment vertical="center" wrapText="1"/>
    </xf>
    <xf numFmtId="0" fontId="26" fillId="0" borderId="3" xfId="0" applyFont="1" applyBorder="1" applyAlignment="1">
      <alignment horizontal="center" vertical="center" wrapText="1"/>
    </xf>
    <xf numFmtId="0" fontId="0" fillId="0" borderId="3" xfId="0" applyBorder="1" applyAlignment="1">
      <alignment horizontal="center" vertical="center"/>
    </xf>
    <xf numFmtId="0" fontId="31" fillId="0" borderId="3" xfId="0" applyFont="1" applyBorder="1" applyAlignment="1">
      <alignment vertical="center"/>
    </xf>
    <xf numFmtId="167" fontId="28" fillId="0" borderId="3" xfId="2" applyNumberFormat="1" applyFont="1" applyBorder="1" applyAlignment="1">
      <alignment horizontal="right" vertical="center" wrapText="1"/>
    </xf>
    <xf numFmtId="0" fontId="28" fillId="0" borderId="3" xfId="0" applyFont="1" applyBorder="1" applyAlignment="1">
      <alignment horizontal="right" vertical="center" wrapText="1"/>
    </xf>
    <xf numFmtId="2" fontId="28" fillId="6" borderId="3" xfId="4" applyNumberFormat="1" applyFont="1" applyFill="1" applyBorder="1" applyAlignment="1">
      <alignment horizontal="right" vertical="center"/>
    </xf>
    <xf numFmtId="167" fontId="28" fillId="6" borderId="3" xfId="2" applyNumberFormat="1" applyFont="1" applyFill="1" applyBorder="1" applyAlignment="1">
      <alignment horizontal="right" vertical="center"/>
    </xf>
    <xf numFmtId="169" fontId="31" fillId="6" borderId="3" xfId="0" applyNumberFormat="1" applyFont="1" applyFill="1" applyBorder="1" applyAlignment="1">
      <alignment horizontal="right" vertical="center" wrapText="1"/>
    </xf>
    <xf numFmtId="0" fontId="31" fillId="6" borderId="3" xfId="0" applyFont="1" applyFill="1" applyBorder="1" applyAlignment="1">
      <alignment horizontal="right" vertical="center" wrapText="1"/>
    </xf>
    <xf numFmtId="0" fontId="31" fillId="0" borderId="3" xfId="0" applyFont="1" applyBorder="1" applyAlignment="1">
      <alignment horizontal="right" vertical="center"/>
    </xf>
    <xf numFmtId="9" fontId="31" fillId="0" borderId="3" xfId="0" applyNumberFormat="1" applyFont="1" applyBorder="1" applyAlignment="1">
      <alignment horizontal="right" vertical="center"/>
    </xf>
    <xf numFmtId="0" fontId="53" fillId="0" borderId="0" xfId="0" applyFont="1" applyAlignment="1">
      <alignment vertical="center"/>
    </xf>
    <xf numFmtId="0" fontId="54" fillId="17" borderId="3" xfId="0" applyFont="1" applyFill="1" applyBorder="1" applyAlignment="1">
      <alignment horizontal="center" vertical="center" wrapText="1"/>
    </xf>
    <xf numFmtId="0" fontId="54" fillId="17" borderId="4" xfId="0" applyFont="1" applyFill="1" applyBorder="1" applyAlignment="1">
      <alignment horizontal="center" vertical="center" wrapText="1"/>
    </xf>
    <xf numFmtId="0" fontId="55" fillId="0" borderId="0" xfId="0" applyFont="1" applyAlignment="1">
      <alignment horizontal="center" vertical="center" wrapText="1"/>
    </xf>
    <xf numFmtId="0" fontId="56" fillId="17" borderId="3" xfId="0" applyFont="1" applyFill="1" applyBorder="1" applyAlignment="1">
      <alignment horizontal="center" vertical="center" wrapText="1"/>
    </xf>
    <xf numFmtId="0" fontId="56" fillId="17" borderId="3" xfId="0" applyFont="1" applyFill="1" applyBorder="1" applyAlignment="1">
      <alignment horizontal="left" vertical="center" wrapText="1"/>
    </xf>
    <xf numFmtId="0" fontId="29" fillId="17" borderId="3" xfId="0" applyFont="1" applyFill="1" applyBorder="1" applyAlignment="1">
      <alignment vertical="center" wrapText="1"/>
    </xf>
    <xf numFmtId="0" fontId="59" fillId="18" borderId="3" xfId="0" applyFont="1" applyFill="1" applyBorder="1" applyAlignment="1">
      <alignment horizontal="center" vertical="center" wrapText="1"/>
    </xf>
    <xf numFmtId="0" fontId="59" fillId="18" borderId="3" xfId="0" applyFont="1" applyFill="1" applyBorder="1" applyAlignment="1">
      <alignment horizontal="left" vertical="center" wrapText="1"/>
    </xf>
    <xf numFmtId="0" fontId="27" fillId="0" borderId="3" xfId="0" applyFont="1" applyBorder="1" applyAlignment="1">
      <alignment horizontal="center" vertical="center"/>
    </xf>
    <xf numFmtId="0" fontId="27" fillId="0" borderId="3" xfId="0" applyFont="1" applyBorder="1" applyAlignment="1">
      <alignment horizontal="left" vertical="center"/>
    </xf>
    <xf numFmtId="0" fontId="21" fillId="0" borderId="3" xfId="0" applyFont="1" applyBorder="1" applyAlignment="1">
      <alignment horizontal="left" vertical="center" wrapText="1"/>
    </xf>
    <xf numFmtId="0" fontId="42"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xf>
    <xf numFmtId="0" fontId="0" fillId="0" borderId="3" xfId="0" applyBorder="1"/>
    <xf numFmtId="165" fontId="28" fillId="6" borderId="3" xfId="2" applyFont="1" applyFill="1" applyBorder="1" applyAlignment="1">
      <alignment horizontal="right" vertical="center"/>
    </xf>
    <xf numFmtId="167" fontId="28" fillId="0" borderId="3" xfId="2" applyNumberFormat="1" applyFont="1" applyFill="1" applyBorder="1" applyAlignment="1">
      <alignment horizontal="right" vertical="center"/>
    </xf>
    <xf numFmtId="0" fontId="32" fillId="6" borderId="3" xfId="0" applyFont="1" applyFill="1" applyBorder="1" applyAlignment="1">
      <alignment horizontal="center" vertical="center" wrapText="1"/>
    </xf>
    <xf numFmtId="0" fontId="22" fillId="13" borderId="0" xfId="0" applyFont="1" applyFill="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4" fillId="12" borderId="16" xfId="0" applyFont="1" applyFill="1" applyBorder="1" applyAlignment="1">
      <alignment horizontal="center" vertical="center" wrapText="1"/>
    </xf>
    <xf numFmtId="0" fontId="34" fillId="12" borderId="0" xfId="0" applyFont="1" applyFill="1" applyAlignment="1">
      <alignment horizontal="center" vertical="center" wrapText="1"/>
    </xf>
    <xf numFmtId="0" fontId="32" fillId="0" borderId="4"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4" xfId="0" applyFont="1" applyBorder="1" applyAlignment="1">
      <alignment horizontal="center" vertical="center" wrapText="1"/>
    </xf>
    <xf numFmtId="0" fontId="12" fillId="15" borderId="3" xfId="0" applyFont="1" applyFill="1" applyBorder="1" applyAlignment="1">
      <alignment horizontal="center" vertical="center" textRotation="90" wrapText="1"/>
    </xf>
    <xf numFmtId="0" fontId="35" fillId="14" borderId="4"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6" fillId="11" borderId="0" xfId="0" applyFont="1" applyFill="1" applyAlignment="1">
      <alignment horizontal="center" vertical="center" wrapText="1"/>
    </xf>
    <xf numFmtId="0" fontId="35" fillId="14" borderId="12" xfId="0" applyFont="1" applyFill="1" applyBorder="1" applyAlignment="1">
      <alignment horizontal="center" vertical="center" wrapText="1"/>
    </xf>
    <xf numFmtId="0" fontId="35" fillId="14" borderId="15" xfId="0" applyFont="1" applyFill="1" applyBorder="1" applyAlignment="1">
      <alignment horizontal="center" vertical="center" wrapText="1"/>
    </xf>
    <xf numFmtId="0" fontId="35" fillId="14" borderId="13" xfId="0" applyFont="1" applyFill="1" applyBorder="1" applyAlignment="1">
      <alignment horizontal="center" vertical="center" wrapText="1"/>
    </xf>
    <xf numFmtId="0" fontId="35" fillId="14" borderId="17" xfId="0" applyFont="1" applyFill="1" applyBorder="1" applyAlignment="1">
      <alignment horizontal="center" vertical="center" wrapText="1"/>
    </xf>
    <xf numFmtId="0" fontId="35" fillId="14" borderId="20"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15" borderId="19"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40" fillId="15" borderId="20"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52" fillId="16" borderId="3" xfId="0" applyFont="1" applyFill="1" applyBorder="1" applyAlignment="1">
      <alignment horizontal="center" vertical="center" wrapText="1"/>
    </xf>
    <xf numFmtId="0" fontId="54" fillId="17"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9">
    <cellStyle name="Comma [0] 2" xfId="7" xr:uid="{8A78A8A9-0482-478E-BEAC-8AC1711411B6}"/>
    <cellStyle name="Comma [0] 3" xfId="6" xr:uid="{75869777-8049-48B8-AC22-23D786A10576}"/>
    <cellStyle name="Millares" xfId="2" builtinId="3"/>
    <cellStyle name="Millares 2" xfId="4" xr:uid="{671B0DC3-E85F-4253-BF7D-5F8BFA698B55}"/>
    <cellStyle name="Normal" xfId="0" builtinId="0"/>
    <cellStyle name="Normal 2" xfId="8" xr:uid="{BB340D03-FDEF-45D2-A2A5-ABA658D04CCC}"/>
    <cellStyle name="Normal 6" xfId="5" xr:uid="{BE690088-02E1-49CA-ACE3-4F47A138DCDD}"/>
    <cellStyle name="Normal 9" xfId="3" xr:uid="{D877A18A-94D6-4E84-962F-0FF0B15056AA}"/>
    <cellStyle name="Normal_Report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85546875" defaultRowHeight="13.9"/>
  <cols>
    <col min="1" max="1" width="5.28515625" style="44" customWidth="1"/>
    <col min="2" max="2" width="9.28515625" style="44" customWidth="1"/>
    <col min="3" max="3" width="9.85546875" style="44" customWidth="1"/>
    <col min="4" max="4" width="10.42578125" style="44" customWidth="1"/>
    <col min="5" max="5" width="14.7109375" style="44" customWidth="1"/>
    <col min="6" max="6" width="40" style="45" customWidth="1"/>
    <col min="7" max="9" width="8.85546875" style="38"/>
    <col min="10" max="10" width="14.28515625" style="44" customWidth="1"/>
    <col min="11" max="11" width="8.85546875" style="41"/>
    <col min="12" max="12" width="14.7109375" style="41" customWidth="1"/>
    <col min="13" max="14" width="8.85546875" style="41"/>
    <col min="15" max="15" width="24.5703125" style="41" customWidth="1"/>
    <col min="16" max="17" width="8.85546875" style="41"/>
    <col min="18" max="18" width="19.5703125" style="41" customWidth="1"/>
    <col min="19" max="19" width="8.42578125" style="41" customWidth="1"/>
    <col min="20" max="20" width="9.5703125" style="41" customWidth="1"/>
    <col min="21" max="21" width="8.140625" style="41" customWidth="1"/>
    <col min="22" max="22" width="17.140625" style="41" customWidth="1"/>
    <col min="23" max="23" width="13.28515625" style="41" customWidth="1"/>
    <col min="24" max="24" width="37.28515625" style="41" customWidth="1"/>
    <col min="25" max="25" width="32.85546875" style="41" customWidth="1"/>
    <col min="26" max="58" width="8.85546875" style="41"/>
    <col min="59" max="59" width="55.140625" style="41" customWidth="1"/>
    <col min="60" max="16384" width="8.855468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N26"/>
  <sheetViews>
    <sheetView tabSelected="1" zoomScale="55" zoomScaleNormal="55" workbookViewId="0">
      <pane ySplit="4" topLeftCell="A5" activePane="bottomLeft" state="frozen"/>
      <selection pane="bottomLeft" activeCell="A3" sqref="A3:I3"/>
    </sheetView>
  </sheetViews>
  <sheetFormatPr defaultColWidth="11.42578125" defaultRowHeight="14.45"/>
  <cols>
    <col min="1" max="1" width="26.7109375" style="26" customWidth="1"/>
    <col min="2" max="2" width="19.140625" style="26" customWidth="1"/>
    <col min="3" max="3" width="29.42578125" style="26" customWidth="1"/>
    <col min="4" max="4" width="3.7109375" style="26" customWidth="1"/>
    <col min="5" max="5" width="29.42578125" style="26" customWidth="1"/>
    <col min="6" max="6" width="36.7109375" style="52" bestFit="1" customWidth="1"/>
    <col min="7" max="7" width="36.7109375" style="52" customWidth="1"/>
    <col min="8" max="8" width="3.7109375" style="26" customWidth="1"/>
    <col min="9" max="9" width="23" style="26" customWidth="1"/>
    <col min="10" max="11" width="11.42578125" style="26"/>
    <col min="12" max="12" width="20.42578125" style="26" customWidth="1"/>
    <col min="13" max="13" width="21.7109375" style="26" customWidth="1"/>
    <col min="14" max="14" width="64.85546875" style="26" customWidth="1"/>
    <col min="15" max="16384" width="11.42578125" style="26"/>
  </cols>
  <sheetData>
    <row r="1" spans="1:14" ht="15.6">
      <c r="A1" s="129" t="s">
        <v>437</v>
      </c>
      <c r="B1" s="129"/>
      <c r="C1" s="129"/>
      <c r="D1" s="129"/>
      <c r="E1" s="129"/>
      <c r="F1" s="129"/>
      <c r="G1" s="129"/>
      <c r="H1" s="129"/>
      <c r="I1" s="129"/>
    </row>
    <row r="2" spans="1:14">
      <c r="A2" s="130" t="s">
        <v>438</v>
      </c>
      <c r="B2" s="131"/>
      <c r="C2" s="131"/>
      <c r="D2" s="131"/>
      <c r="E2" s="131"/>
      <c r="F2" s="131"/>
      <c r="G2" s="131"/>
      <c r="H2" s="131"/>
      <c r="I2" s="131"/>
    </row>
    <row r="3" spans="1:14">
      <c r="A3" s="132" t="s">
        <v>439</v>
      </c>
      <c r="B3" s="133"/>
      <c r="C3" s="133"/>
      <c r="D3" s="133"/>
      <c r="E3" s="133"/>
      <c r="F3" s="133"/>
      <c r="G3" s="133"/>
      <c r="H3" s="133"/>
      <c r="I3" s="133"/>
    </row>
    <row r="4" spans="1:14" s="56" customFormat="1" ht="14.45" customHeight="1">
      <c r="A4" s="82" t="s">
        <v>440</v>
      </c>
      <c r="B4" s="82" t="s">
        <v>441</v>
      </c>
      <c r="C4" s="82" t="s">
        <v>442</v>
      </c>
      <c r="D4" s="137" t="s">
        <v>443</v>
      </c>
      <c r="E4" s="83" t="s">
        <v>444</v>
      </c>
      <c r="F4" s="82" t="s">
        <v>445</v>
      </c>
      <c r="G4" s="82" t="s">
        <v>446</v>
      </c>
      <c r="H4" s="137" t="s">
        <v>447</v>
      </c>
      <c r="I4" s="83" t="s">
        <v>448</v>
      </c>
    </row>
    <row r="5" spans="1:14" s="86" customFormat="1" ht="284.45" customHeight="1">
      <c r="A5" s="128" t="s">
        <v>449</v>
      </c>
      <c r="B5" s="87" t="s">
        <v>450</v>
      </c>
      <c r="C5" s="87" t="s">
        <v>451</v>
      </c>
      <c r="D5" s="137"/>
      <c r="E5" s="97" t="s">
        <v>452</v>
      </c>
      <c r="F5" s="97" t="s">
        <v>453</v>
      </c>
      <c r="G5" s="134" t="s">
        <v>454</v>
      </c>
      <c r="H5" s="137"/>
      <c r="I5" s="97" t="s">
        <v>455</v>
      </c>
      <c r="M5" s="86" t="s">
        <v>456</v>
      </c>
      <c r="N5" s="96"/>
    </row>
    <row r="6" spans="1:14" s="86" customFormat="1" ht="261.60000000000002" customHeight="1">
      <c r="A6" s="128"/>
      <c r="B6" s="85" t="s">
        <v>457</v>
      </c>
      <c r="C6" s="85" t="s">
        <v>458</v>
      </c>
      <c r="D6" s="137"/>
      <c r="E6" s="85" t="s">
        <v>459</v>
      </c>
      <c r="F6" s="97" t="s">
        <v>460</v>
      </c>
      <c r="G6" s="135"/>
      <c r="H6" s="137"/>
      <c r="I6" s="85" t="s">
        <v>461</v>
      </c>
    </row>
    <row r="7" spans="1:14" s="86" customFormat="1" ht="261" customHeight="1">
      <c r="A7" s="128"/>
      <c r="B7" s="85" t="s">
        <v>462</v>
      </c>
      <c r="C7" s="85" t="s">
        <v>463</v>
      </c>
      <c r="D7" s="137"/>
      <c r="E7" s="97" t="s">
        <v>464</v>
      </c>
      <c r="F7" s="97" t="s">
        <v>465</v>
      </c>
      <c r="G7" s="135"/>
      <c r="H7" s="137"/>
      <c r="I7" s="97" t="s">
        <v>466</v>
      </c>
    </row>
    <row r="8" spans="1:14" s="86" customFormat="1" ht="173.45" customHeight="1">
      <c r="A8" s="128"/>
      <c r="B8" s="85" t="s">
        <v>467</v>
      </c>
      <c r="C8" s="85" t="s">
        <v>468</v>
      </c>
      <c r="D8" s="137"/>
      <c r="E8" s="97" t="s">
        <v>469</v>
      </c>
      <c r="F8" s="97" t="s">
        <v>470</v>
      </c>
      <c r="G8" s="135"/>
      <c r="H8" s="137"/>
      <c r="I8" s="97" t="s">
        <v>471</v>
      </c>
    </row>
    <row r="9" spans="1:14" s="86" customFormat="1" ht="327" customHeight="1">
      <c r="A9" s="128"/>
      <c r="B9" s="85" t="s">
        <v>472</v>
      </c>
      <c r="C9" s="85" t="s">
        <v>473</v>
      </c>
      <c r="D9" s="137"/>
      <c r="E9" s="97" t="s">
        <v>474</v>
      </c>
      <c r="F9" s="97" t="s">
        <v>475</v>
      </c>
      <c r="G9" s="136"/>
      <c r="H9" s="137"/>
      <c r="I9" s="85" t="s">
        <v>476</v>
      </c>
    </row>
    <row r="26" ht="76.900000000000006" customHeight="1"/>
  </sheetData>
  <mergeCells count="7">
    <mergeCell ref="A5:A9"/>
    <mergeCell ref="A1:I1"/>
    <mergeCell ref="A2:I2"/>
    <mergeCell ref="A3:I3"/>
    <mergeCell ref="G5:G9"/>
    <mergeCell ref="D4:D9"/>
    <mergeCell ref="H4:H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A942-C13F-4E94-B0CE-806679ECDA80}">
  <sheetPr>
    <tabColor theme="6"/>
  </sheetPr>
  <dimension ref="A1:AQ37"/>
  <sheetViews>
    <sheetView topLeftCell="C1" zoomScale="55" zoomScaleNormal="55" workbookViewId="0">
      <pane ySplit="5" topLeftCell="A22" activePane="bottomLeft" state="frozen"/>
      <selection pane="bottomLeft" activeCell="E27" sqref="E27:AM27"/>
    </sheetView>
  </sheetViews>
  <sheetFormatPr defaultColWidth="9.140625" defaultRowHeight="14.45"/>
  <cols>
    <col min="1" max="1" width="9.140625" style="5"/>
    <col min="2" max="2" width="16.140625" style="5" customWidth="1"/>
    <col min="3" max="3" width="15.140625" style="5" customWidth="1"/>
    <col min="4" max="4" width="16.7109375" style="5" customWidth="1"/>
    <col min="5" max="5" width="15.5703125" style="5" bestFit="1" customWidth="1"/>
    <col min="6" max="6" width="8.5703125" style="5" bestFit="1" customWidth="1"/>
    <col min="7" max="8" width="8.5703125" style="5" customWidth="1"/>
    <col min="9" max="9" width="9.140625" style="5" customWidth="1"/>
    <col min="10" max="10" width="9.28515625" style="5" customWidth="1"/>
    <col min="11" max="12" width="8.7109375" style="5" customWidth="1"/>
    <col min="13" max="13" width="8" style="5" bestFit="1" customWidth="1"/>
    <col min="14" max="14" width="8.42578125" style="5" bestFit="1" customWidth="1"/>
    <col min="15" max="16" width="8.5703125" style="5" bestFit="1" customWidth="1"/>
    <col min="17" max="17" width="7.85546875" style="5" customWidth="1"/>
    <col min="18" max="18" width="15" style="5" customWidth="1"/>
    <col min="19" max="19" width="12.42578125" style="5" customWidth="1"/>
    <col min="20" max="20" width="9.140625" style="5" customWidth="1"/>
    <col min="21" max="21" width="11" style="5" customWidth="1"/>
    <col min="22" max="22" width="5.140625" style="5" customWidth="1"/>
    <col min="23" max="23" width="6.5703125" style="5" customWidth="1"/>
    <col min="24" max="24" width="7" style="5" customWidth="1"/>
    <col min="25" max="25" width="12.5703125" style="5" customWidth="1"/>
    <col min="26" max="26" width="6.42578125" style="5" customWidth="1"/>
    <col min="27" max="27" width="7.7109375" style="5" customWidth="1"/>
    <col min="28" max="28" width="5" style="5" customWidth="1"/>
    <col min="29" max="29" width="8.7109375" style="5" customWidth="1"/>
    <col min="30" max="30" width="14.28515625" style="5" customWidth="1"/>
    <col min="31" max="31" width="7.5703125" style="5" customWidth="1"/>
    <col min="32" max="32" width="8.85546875" style="5" customWidth="1"/>
    <col min="33" max="33" width="5.42578125" style="5" customWidth="1"/>
    <col min="34" max="34" width="10.5703125" style="5" customWidth="1"/>
    <col min="35" max="35" width="10" style="5" customWidth="1"/>
    <col min="36" max="36" width="24.140625" style="5" customWidth="1"/>
    <col min="37" max="37" width="11.140625" style="5" customWidth="1"/>
    <col min="38" max="38" width="9.5703125" style="5" customWidth="1"/>
    <col min="39" max="39" width="12.5703125" style="5" customWidth="1"/>
    <col min="40" max="40" width="9.140625" style="5"/>
    <col min="41" max="41" width="3.140625" style="5" hidden="1" customWidth="1"/>
    <col min="42" max="42" width="9.28515625" style="5" hidden="1" customWidth="1"/>
    <col min="43" max="43" width="1.85546875" style="5" hidden="1" customWidth="1"/>
    <col min="44" max="16384" width="9.140625" style="5"/>
  </cols>
  <sheetData>
    <row r="1" spans="1:43" ht="15.75" customHeight="1">
      <c r="A1" s="129" t="s">
        <v>437</v>
      </c>
      <c r="B1" s="129"/>
      <c r="C1" s="129"/>
      <c r="D1" s="129"/>
      <c r="E1" s="129"/>
      <c r="F1" s="129"/>
      <c r="G1" s="129"/>
      <c r="H1" s="129"/>
      <c r="I1" s="129"/>
      <c r="J1" s="129"/>
      <c r="K1" s="129"/>
      <c r="L1" s="129"/>
      <c r="M1" s="129"/>
      <c r="N1" s="129"/>
      <c r="O1" s="129"/>
      <c r="P1" s="129"/>
      <c r="Q1" s="129"/>
      <c r="R1" s="129"/>
      <c r="S1" s="129"/>
      <c r="T1" s="129"/>
      <c r="U1" s="129"/>
      <c r="V1" s="129"/>
      <c r="W1" s="129"/>
      <c r="X1" s="129"/>
      <c r="Y1" s="129"/>
      <c r="Z1" s="142" t="s">
        <v>477</v>
      </c>
      <c r="AA1" s="142"/>
      <c r="AB1" s="142"/>
      <c r="AC1" s="142"/>
      <c r="AD1" s="142"/>
      <c r="AE1" s="142"/>
      <c r="AF1" s="142"/>
      <c r="AG1" s="142"/>
      <c r="AH1" s="142"/>
      <c r="AI1" s="142"/>
      <c r="AJ1" s="142"/>
      <c r="AK1" s="142"/>
      <c r="AL1" s="142"/>
      <c r="AM1" s="142"/>
      <c r="AO1" s="93" t="s">
        <v>478</v>
      </c>
      <c r="AP1" s="93" t="s">
        <v>479</v>
      </c>
      <c r="AQ1" s="93">
        <v>1</v>
      </c>
    </row>
    <row r="2" spans="1:43" ht="15" customHeight="1">
      <c r="A2" s="131" t="s">
        <v>480</v>
      </c>
      <c r="B2" s="131"/>
      <c r="C2" s="131"/>
      <c r="D2" s="131"/>
      <c r="E2" s="131"/>
      <c r="F2" s="131"/>
      <c r="G2" s="131"/>
      <c r="H2" s="131"/>
      <c r="I2" s="131"/>
      <c r="J2" s="131"/>
      <c r="K2" s="131"/>
      <c r="L2" s="131"/>
      <c r="M2" s="131"/>
      <c r="N2" s="131"/>
      <c r="O2" s="131"/>
      <c r="P2" s="131"/>
      <c r="Q2" s="131"/>
      <c r="R2" s="131"/>
      <c r="S2" s="131"/>
      <c r="T2" s="131"/>
      <c r="U2" s="131"/>
      <c r="V2" s="131"/>
      <c r="W2" s="131"/>
      <c r="X2" s="131"/>
      <c r="Y2" s="131"/>
      <c r="Z2" s="142"/>
      <c r="AA2" s="142"/>
      <c r="AB2" s="142"/>
      <c r="AC2" s="142"/>
      <c r="AD2" s="142"/>
      <c r="AE2" s="142"/>
      <c r="AF2" s="142"/>
      <c r="AG2" s="142"/>
      <c r="AH2" s="142"/>
      <c r="AI2" s="142"/>
      <c r="AJ2" s="142"/>
      <c r="AK2" s="142"/>
      <c r="AL2" s="142"/>
      <c r="AM2" s="142"/>
      <c r="AO2" s="93" t="s">
        <v>481</v>
      </c>
      <c r="AP2" s="93" t="s">
        <v>482</v>
      </c>
      <c r="AQ2" s="93">
        <v>2</v>
      </c>
    </row>
    <row r="3" spans="1:43" ht="15.75" customHeight="1">
      <c r="A3" s="133" t="s">
        <v>439</v>
      </c>
      <c r="B3" s="133"/>
      <c r="C3" s="133"/>
      <c r="D3" s="133"/>
      <c r="E3" s="133"/>
      <c r="F3" s="133"/>
      <c r="G3" s="133"/>
      <c r="H3" s="133"/>
      <c r="I3" s="133"/>
      <c r="J3" s="133"/>
      <c r="K3" s="133"/>
      <c r="L3" s="133"/>
      <c r="M3" s="133"/>
      <c r="N3" s="133"/>
      <c r="O3" s="133"/>
      <c r="P3" s="133"/>
      <c r="Q3" s="133"/>
      <c r="R3" s="133"/>
      <c r="S3" s="133"/>
      <c r="T3" s="133"/>
      <c r="U3" s="133"/>
      <c r="V3" s="133"/>
      <c r="W3" s="133"/>
      <c r="X3" s="133"/>
      <c r="Y3" s="133"/>
      <c r="Z3" s="142"/>
      <c r="AA3" s="142"/>
      <c r="AB3" s="142"/>
      <c r="AC3" s="142"/>
      <c r="AD3" s="142"/>
      <c r="AE3" s="142"/>
      <c r="AF3" s="142"/>
      <c r="AG3" s="142"/>
      <c r="AH3" s="142"/>
      <c r="AI3" s="142"/>
      <c r="AJ3" s="142"/>
      <c r="AK3" s="142"/>
      <c r="AL3" s="142"/>
      <c r="AM3" s="142"/>
      <c r="AO3" s="93"/>
      <c r="AP3" s="93" t="s">
        <v>483</v>
      </c>
      <c r="AQ3" s="93">
        <v>3</v>
      </c>
    </row>
    <row r="4" spans="1:43">
      <c r="A4" s="138" t="s">
        <v>484</v>
      </c>
      <c r="B4" s="138" t="s">
        <v>441</v>
      </c>
      <c r="C4" s="138" t="s">
        <v>485</v>
      </c>
      <c r="D4" s="138" t="s">
        <v>486</v>
      </c>
      <c r="E4" s="138" t="s">
        <v>487</v>
      </c>
      <c r="F4" s="138">
        <v>2010</v>
      </c>
      <c r="G4" s="138">
        <v>2011</v>
      </c>
      <c r="H4" s="138">
        <v>2012</v>
      </c>
      <c r="I4" s="138">
        <v>2013</v>
      </c>
      <c r="J4" s="138">
        <v>2014</v>
      </c>
      <c r="K4" s="138">
        <v>2015</v>
      </c>
      <c r="L4" s="138">
        <v>2016</v>
      </c>
      <c r="M4" s="138">
        <v>2017</v>
      </c>
      <c r="N4" s="138">
        <v>2018</v>
      </c>
      <c r="O4" s="138">
        <v>2019</v>
      </c>
      <c r="P4" s="138">
        <v>2020</v>
      </c>
      <c r="Q4" s="138" t="s">
        <v>488</v>
      </c>
      <c r="R4" s="138" t="s">
        <v>489</v>
      </c>
      <c r="S4" s="138" t="s">
        <v>490</v>
      </c>
      <c r="T4" s="140" t="s">
        <v>491</v>
      </c>
      <c r="U4" s="150" t="s">
        <v>492</v>
      </c>
      <c r="V4" s="148" t="s">
        <v>493</v>
      </c>
      <c r="W4" s="148"/>
      <c r="X4" s="149"/>
      <c r="Y4" s="146" t="s">
        <v>494</v>
      </c>
      <c r="Z4" s="143" t="s">
        <v>495</v>
      </c>
      <c r="AA4" s="144"/>
      <c r="AB4" s="144"/>
      <c r="AC4" s="144"/>
      <c r="AD4" s="144"/>
      <c r="AE4" s="144"/>
      <c r="AF4" s="144"/>
      <c r="AG4" s="144"/>
      <c r="AH4" s="144"/>
      <c r="AI4" s="144"/>
      <c r="AJ4" s="145"/>
      <c r="AK4" s="143" t="s">
        <v>496</v>
      </c>
      <c r="AL4" s="145"/>
      <c r="AM4" s="138" t="s">
        <v>494</v>
      </c>
      <c r="AO4" s="93"/>
      <c r="AP4" s="93" t="s">
        <v>497</v>
      </c>
      <c r="AQ4" s="93">
        <v>4</v>
      </c>
    </row>
    <row r="5" spans="1:43" ht="64.900000000000006" customHeight="1">
      <c r="A5" s="139"/>
      <c r="B5" s="139"/>
      <c r="C5" s="139"/>
      <c r="D5" s="139"/>
      <c r="E5" s="139"/>
      <c r="F5" s="139"/>
      <c r="G5" s="139"/>
      <c r="H5" s="139"/>
      <c r="I5" s="139"/>
      <c r="J5" s="139"/>
      <c r="K5" s="139"/>
      <c r="L5" s="139"/>
      <c r="M5" s="139"/>
      <c r="N5" s="139"/>
      <c r="O5" s="139"/>
      <c r="P5" s="139"/>
      <c r="Q5" s="139"/>
      <c r="R5" s="139"/>
      <c r="S5" s="139"/>
      <c r="T5" s="141"/>
      <c r="U5" s="151"/>
      <c r="V5" s="92" t="s">
        <v>498</v>
      </c>
      <c r="W5" s="92" t="s">
        <v>499</v>
      </c>
      <c r="X5" s="92" t="s">
        <v>500</v>
      </c>
      <c r="Y5" s="147"/>
      <c r="Z5" s="79" t="s">
        <v>501</v>
      </c>
      <c r="AA5" s="79" t="s">
        <v>502</v>
      </c>
      <c r="AB5" s="79" t="s">
        <v>503</v>
      </c>
      <c r="AC5" s="79" t="s">
        <v>504</v>
      </c>
      <c r="AD5" s="79" t="s">
        <v>505</v>
      </c>
      <c r="AE5" s="79" t="s">
        <v>506</v>
      </c>
      <c r="AF5" s="79" t="s">
        <v>507</v>
      </c>
      <c r="AG5" s="79" t="s">
        <v>508</v>
      </c>
      <c r="AH5" s="79" t="s">
        <v>509</v>
      </c>
      <c r="AI5" s="79" t="s">
        <v>510</v>
      </c>
      <c r="AJ5" s="79" t="s">
        <v>511</v>
      </c>
      <c r="AK5" s="79" t="s">
        <v>512</v>
      </c>
      <c r="AL5" s="84" t="s">
        <v>511</v>
      </c>
      <c r="AM5" s="139"/>
      <c r="AO5" s="93"/>
      <c r="AP5" s="93" t="s">
        <v>511</v>
      </c>
      <c r="AQ5" s="93">
        <v>5</v>
      </c>
    </row>
    <row r="6" spans="1:43" ht="150.6" customHeight="1">
      <c r="A6" s="99"/>
      <c r="B6" s="99"/>
      <c r="C6" s="99"/>
      <c r="D6" s="64" t="s">
        <v>513</v>
      </c>
      <c r="E6" s="60" t="s">
        <v>514</v>
      </c>
      <c r="F6" s="105"/>
      <c r="G6" s="105"/>
      <c r="H6" s="105"/>
      <c r="I6" s="105"/>
      <c r="J6" s="105"/>
      <c r="K6" s="105"/>
      <c r="L6" s="105"/>
      <c r="M6" s="105"/>
      <c r="N6" s="105" t="s">
        <v>515</v>
      </c>
      <c r="O6" s="105"/>
      <c r="P6" s="105"/>
      <c r="Q6" s="65" t="s">
        <v>516</v>
      </c>
      <c r="R6" s="91" t="s">
        <v>478</v>
      </c>
      <c r="S6" s="65" t="s">
        <v>517</v>
      </c>
      <c r="T6" s="99"/>
      <c r="U6" s="91" t="s">
        <v>481</v>
      </c>
      <c r="V6" s="99"/>
      <c r="W6" s="99"/>
      <c r="X6" s="99"/>
      <c r="Y6" s="65" t="s">
        <v>518</v>
      </c>
      <c r="Z6" s="99"/>
      <c r="AA6" s="99"/>
      <c r="AB6" s="99"/>
      <c r="AC6" s="99"/>
      <c r="AD6" s="99"/>
      <c r="AE6" s="99"/>
      <c r="AF6" s="99"/>
      <c r="AG6" s="99"/>
      <c r="AH6" s="100" t="s">
        <v>427</v>
      </c>
      <c r="AI6" s="100" t="s">
        <v>427</v>
      </c>
      <c r="AJ6" s="99"/>
      <c r="AK6" s="99"/>
      <c r="AL6" s="99"/>
      <c r="AM6" s="99"/>
      <c r="AO6" s="93"/>
      <c r="AP6" s="93"/>
      <c r="AQ6" s="93"/>
    </row>
    <row r="7" spans="1:43" ht="152.44999999999999" customHeight="1">
      <c r="A7" s="99"/>
      <c r="B7" s="99"/>
      <c r="C7" s="99"/>
      <c r="D7" s="64" t="s">
        <v>519</v>
      </c>
      <c r="E7" s="60" t="s">
        <v>520</v>
      </c>
      <c r="F7" s="126">
        <f>(F8/5902729)*100000</f>
        <v>5.0823949396965377E-2</v>
      </c>
      <c r="G7" s="126">
        <f>((G8+3)/5959950)*100000</f>
        <v>0.58725324876886553</v>
      </c>
      <c r="H7" s="126">
        <f>((H8)/6013862)*100000</f>
        <v>0.21616724826741948</v>
      </c>
      <c r="I7" s="126">
        <f>((I8+4)/6066128)*100000</f>
        <v>0.26375968327737231</v>
      </c>
      <c r="J7" s="126">
        <f>(J8/6118257)*100000</f>
        <v>0.13075619412522227</v>
      </c>
      <c r="K7" s="126">
        <f>((K8+12)/6172103)*100000</f>
        <v>1.7984145760367252</v>
      </c>
      <c r="L7" s="126">
        <f>((L8+3)/6233144)*100000</f>
        <v>0.46525477351397632</v>
      </c>
      <c r="M7" s="126">
        <f>((M8+3)/6299264)*100000</f>
        <v>0.22224818645479852</v>
      </c>
      <c r="N7" s="126">
        <f>((N8+2)/6407102)*100000</f>
        <v>0.31215360704418316</v>
      </c>
      <c r="O7" s="126">
        <f>((O8+2)/6550206)*100000</f>
        <v>0.32060060401153795</v>
      </c>
      <c r="P7" s="105"/>
      <c r="Q7" s="65" t="s">
        <v>516</v>
      </c>
      <c r="R7" s="91" t="s">
        <v>478</v>
      </c>
      <c r="S7" s="65" t="s">
        <v>521</v>
      </c>
      <c r="T7" s="99"/>
      <c r="U7" s="91" t="s">
        <v>481</v>
      </c>
      <c r="V7" s="99"/>
      <c r="W7" s="99"/>
      <c r="X7" s="99"/>
      <c r="Y7" s="65" t="s">
        <v>522</v>
      </c>
      <c r="Z7" s="100" t="s">
        <v>427</v>
      </c>
      <c r="AA7" s="99"/>
      <c r="AB7" s="99"/>
      <c r="AC7" s="99"/>
      <c r="AD7" s="99"/>
      <c r="AE7" s="99"/>
      <c r="AF7" s="99"/>
      <c r="AG7" s="99"/>
      <c r="AH7" s="100" t="s">
        <v>427</v>
      </c>
      <c r="AI7" s="100" t="s">
        <v>427</v>
      </c>
      <c r="AJ7" s="98" t="s">
        <v>523</v>
      </c>
      <c r="AK7" s="68" t="s">
        <v>497</v>
      </c>
      <c r="AL7" s="99"/>
      <c r="AM7" s="99"/>
      <c r="AO7" s="93"/>
      <c r="AP7" s="93"/>
      <c r="AQ7" s="93"/>
    </row>
    <row r="8" spans="1:43" ht="109.15" customHeight="1">
      <c r="A8" s="99"/>
      <c r="B8" s="99"/>
      <c r="C8" s="99"/>
      <c r="D8" s="64" t="s">
        <v>524</v>
      </c>
      <c r="E8" s="60" t="s">
        <v>525</v>
      </c>
      <c r="F8" s="105">
        <v>3</v>
      </c>
      <c r="G8" s="105">
        <v>32</v>
      </c>
      <c r="H8" s="105">
        <v>13</v>
      </c>
      <c r="I8" s="105">
        <v>12</v>
      </c>
      <c r="J8" s="105">
        <v>8</v>
      </c>
      <c r="K8" s="105">
        <v>99</v>
      </c>
      <c r="L8" s="105">
        <v>26</v>
      </c>
      <c r="M8" s="105">
        <v>11</v>
      </c>
      <c r="N8" s="105">
        <v>18</v>
      </c>
      <c r="O8" s="105">
        <v>19</v>
      </c>
      <c r="P8" s="105"/>
      <c r="Q8" s="65" t="s">
        <v>516</v>
      </c>
      <c r="R8" s="91" t="s">
        <v>478</v>
      </c>
      <c r="S8" s="65" t="s">
        <v>526</v>
      </c>
      <c r="T8" s="99"/>
      <c r="U8" s="91" t="s">
        <v>481</v>
      </c>
      <c r="V8" s="99"/>
      <c r="W8" s="99"/>
      <c r="X8" s="99"/>
      <c r="Y8" s="65" t="s">
        <v>527</v>
      </c>
      <c r="Z8" s="100" t="s">
        <v>427</v>
      </c>
      <c r="AA8" s="99"/>
      <c r="AB8" s="99"/>
      <c r="AC8" s="99"/>
      <c r="AD8" s="99"/>
      <c r="AE8" s="99"/>
      <c r="AF8" s="99"/>
      <c r="AG8" s="99"/>
      <c r="AH8" s="100" t="s">
        <v>427</v>
      </c>
      <c r="AI8" s="100" t="s">
        <v>427</v>
      </c>
      <c r="AJ8" s="98" t="s">
        <v>523</v>
      </c>
      <c r="AK8" s="68" t="s">
        <v>497</v>
      </c>
      <c r="AL8" s="99"/>
      <c r="AM8" s="99"/>
      <c r="AO8" s="93"/>
      <c r="AP8" s="93"/>
      <c r="AQ8" s="93"/>
    </row>
    <row r="9" spans="1:43" ht="66" customHeight="1">
      <c r="A9" s="99"/>
      <c r="B9" s="99"/>
      <c r="C9" s="99"/>
      <c r="D9" s="64" t="s">
        <v>528</v>
      </c>
      <c r="E9" s="60" t="s">
        <v>520</v>
      </c>
      <c r="F9" s="105">
        <f>(7791/5902729)*100000</f>
        <v>131.98979658391909</v>
      </c>
      <c r="G9" s="105">
        <f>((64429)/5959950)*100000</f>
        <v>1081.0325589979782</v>
      </c>
      <c r="H9" s="105">
        <f>((24859)/6013862)*100000</f>
        <v>413.36166343690633</v>
      </c>
      <c r="I9" s="105">
        <f>((16200)/6066128)*100000</f>
        <v>267.05667931833949</v>
      </c>
      <c r="J9" s="105">
        <f>(8031/6118257)*100000</f>
        <v>131.26287437745751</v>
      </c>
      <c r="K9" s="105">
        <f>((6453)/6172103)*100000</f>
        <v>104.55107440689177</v>
      </c>
      <c r="L9" s="105">
        <f>((46912)/6233144)*100000</f>
        <v>752.6217908650915</v>
      </c>
      <c r="M9" s="105">
        <f>((43085)/6299264)*100000</f>
        <v>683.96879381464248</v>
      </c>
      <c r="N9" s="105">
        <f>((10251)/6407102)*100000</f>
        <v>159.99433129049609</v>
      </c>
      <c r="O9" s="105">
        <f>((5382)/6550206)*100000</f>
        <v>82.165354799528444</v>
      </c>
      <c r="P9" s="105"/>
      <c r="Q9" s="65" t="s">
        <v>516</v>
      </c>
      <c r="R9" s="91" t="s">
        <v>478</v>
      </c>
      <c r="S9" s="65" t="s">
        <v>521</v>
      </c>
      <c r="T9" s="99"/>
      <c r="U9" s="91" t="s">
        <v>481</v>
      </c>
      <c r="V9" s="99"/>
      <c r="W9" s="99"/>
      <c r="X9" s="99"/>
      <c r="Y9" s="65" t="s">
        <v>529</v>
      </c>
      <c r="Z9" s="100" t="s">
        <v>427</v>
      </c>
      <c r="AA9" s="99"/>
      <c r="AB9" s="99"/>
      <c r="AC9" s="99"/>
      <c r="AD9" s="99"/>
      <c r="AE9" s="99"/>
      <c r="AF9" s="99"/>
      <c r="AG9" s="99"/>
      <c r="AH9" s="100" t="s">
        <v>427</v>
      </c>
      <c r="AI9" s="100" t="s">
        <v>427</v>
      </c>
      <c r="AJ9" s="98" t="s">
        <v>523</v>
      </c>
      <c r="AK9" s="68" t="s">
        <v>497</v>
      </c>
      <c r="AL9" s="99"/>
      <c r="AM9" s="99"/>
      <c r="AO9" s="93"/>
      <c r="AP9" s="93"/>
      <c r="AQ9" s="93"/>
    </row>
    <row r="10" spans="1:43" ht="132" customHeight="1">
      <c r="A10" s="99"/>
      <c r="B10" s="99"/>
      <c r="C10" s="99"/>
      <c r="D10" s="64" t="s">
        <v>530</v>
      </c>
      <c r="E10" s="60" t="s">
        <v>525</v>
      </c>
      <c r="F10" s="127">
        <v>126116</v>
      </c>
      <c r="G10" s="127">
        <v>68972</v>
      </c>
      <c r="H10" s="127">
        <v>46023</v>
      </c>
      <c r="I10" s="127">
        <v>19534</v>
      </c>
      <c r="J10" s="105">
        <v>20020</v>
      </c>
      <c r="K10" s="105">
        <v>17045</v>
      </c>
      <c r="L10" s="105">
        <v>55311</v>
      </c>
      <c r="M10" s="105">
        <v>46915</v>
      </c>
      <c r="N10" s="105">
        <v>11718</v>
      </c>
      <c r="O10" s="105">
        <v>15922</v>
      </c>
      <c r="P10" s="105"/>
      <c r="Q10" s="65" t="s">
        <v>516</v>
      </c>
      <c r="R10" s="91" t="s">
        <v>478</v>
      </c>
      <c r="S10" s="65" t="s">
        <v>531</v>
      </c>
      <c r="T10" s="99"/>
      <c r="U10" s="91"/>
      <c r="V10" s="99"/>
      <c r="W10" s="99"/>
      <c r="X10" s="99"/>
      <c r="Y10" s="65" t="s">
        <v>532</v>
      </c>
      <c r="Z10" s="100" t="s">
        <v>427</v>
      </c>
      <c r="AA10" s="99"/>
      <c r="AB10" s="99"/>
      <c r="AC10" s="99"/>
      <c r="AD10" s="99"/>
      <c r="AE10" s="99"/>
      <c r="AF10" s="99"/>
      <c r="AG10" s="99"/>
      <c r="AH10" s="100" t="s">
        <v>427</v>
      </c>
      <c r="AI10" s="100" t="s">
        <v>427</v>
      </c>
      <c r="AJ10" s="98" t="s">
        <v>533</v>
      </c>
      <c r="AK10" s="68" t="s">
        <v>497</v>
      </c>
      <c r="AL10" s="99"/>
      <c r="AM10" s="99"/>
      <c r="AO10" s="93"/>
      <c r="AP10" s="93"/>
      <c r="AQ10" s="93"/>
    </row>
    <row r="11" spans="1:43" ht="99.6" customHeight="1">
      <c r="A11" s="99"/>
      <c r="B11" s="99"/>
      <c r="C11" s="99"/>
      <c r="D11" s="64" t="s">
        <v>534</v>
      </c>
      <c r="E11" s="60" t="s">
        <v>525</v>
      </c>
      <c r="F11" s="105">
        <v>1489</v>
      </c>
      <c r="G11" s="105">
        <v>9837</v>
      </c>
      <c r="H11" s="105">
        <v>2862</v>
      </c>
      <c r="I11" s="105">
        <v>3380</v>
      </c>
      <c r="J11" s="105">
        <v>1380</v>
      </c>
      <c r="K11" s="105">
        <v>1242</v>
      </c>
      <c r="L11" s="105">
        <v>2017</v>
      </c>
      <c r="M11" s="105">
        <v>3020</v>
      </c>
      <c r="N11" s="105">
        <v>2274</v>
      </c>
      <c r="O11" s="105">
        <v>1036</v>
      </c>
      <c r="P11" s="105"/>
      <c r="Q11" s="65" t="s">
        <v>516</v>
      </c>
      <c r="R11" s="91" t="s">
        <v>478</v>
      </c>
      <c r="S11" s="65" t="s">
        <v>535</v>
      </c>
      <c r="T11" s="99"/>
      <c r="U11" s="91" t="s">
        <v>481</v>
      </c>
      <c r="V11" s="99"/>
      <c r="W11" s="99"/>
      <c r="X11" s="99"/>
      <c r="Y11" s="65" t="s">
        <v>536</v>
      </c>
      <c r="Z11" s="99"/>
      <c r="AA11" s="99"/>
      <c r="AB11" s="99"/>
      <c r="AC11" s="99"/>
      <c r="AD11" s="99"/>
      <c r="AE11" s="99"/>
      <c r="AF11" s="99"/>
      <c r="AG11" s="99"/>
      <c r="AH11" s="100" t="s">
        <v>427</v>
      </c>
      <c r="AI11" s="100" t="s">
        <v>427</v>
      </c>
      <c r="AJ11" s="98" t="s">
        <v>537</v>
      </c>
      <c r="AK11" s="68" t="s">
        <v>497</v>
      </c>
      <c r="AL11" s="99"/>
      <c r="AM11" s="99"/>
      <c r="AO11" s="93"/>
      <c r="AP11" s="93"/>
      <c r="AQ11" s="93"/>
    </row>
    <row r="12" spans="1:43" ht="78" customHeight="1">
      <c r="A12" s="99"/>
      <c r="B12" s="99"/>
      <c r="C12" s="99"/>
      <c r="D12" s="64" t="s">
        <v>538</v>
      </c>
      <c r="E12" s="60" t="s">
        <v>539</v>
      </c>
      <c r="F12" s="105"/>
      <c r="G12" s="127">
        <f>((457)/1521439)*100000</f>
        <v>30.037352795609944</v>
      </c>
      <c r="H12" s="127">
        <f>((31)/1521439)*100000</f>
        <v>2.0375447191770424</v>
      </c>
      <c r="I12" s="127">
        <f>((40)/1521439)*100000</f>
        <v>2.6290899602284417</v>
      </c>
      <c r="J12" s="127">
        <f>((37)/1521439)*100000</f>
        <v>2.4319082132113086</v>
      </c>
      <c r="K12" s="127">
        <f>((85)/1521439)*100000</f>
        <v>5.5868161654854385</v>
      </c>
      <c r="L12" s="127">
        <f>((47)/1521439)*100000</f>
        <v>3.0891807032684189</v>
      </c>
      <c r="M12" s="127">
        <f>((47)/1521439)*100000</f>
        <v>3.0891807032684189</v>
      </c>
      <c r="N12" s="127">
        <f>((99)/2322286)*100000</f>
        <v>4.2630408140943885</v>
      </c>
      <c r="O12" s="105">
        <f>((25)/2451274)*100000</f>
        <v>1.0198778267953725</v>
      </c>
      <c r="P12" s="105"/>
      <c r="Q12" s="65" t="s">
        <v>516</v>
      </c>
      <c r="R12" s="91" t="s">
        <v>478</v>
      </c>
      <c r="S12" s="65" t="s">
        <v>540</v>
      </c>
      <c r="T12" s="99"/>
      <c r="U12" s="91" t="s">
        <v>481</v>
      </c>
      <c r="V12" s="99"/>
      <c r="W12" s="99"/>
      <c r="X12" s="99"/>
      <c r="Y12" s="65" t="s">
        <v>541</v>
      </c>
      <c r="Z12" s="99"/>
      <c r="AA12" s="99"/>
      <c r="AB12" s="99"/>
      <c r="AC12" s="99"/>
      <c r="AD12" s="99"/>
      <c r="AE12" s="99"/>
      <c r="AF12" s="99"/>
      <c r="AG12" s="99"/>
      <c r="AH12" s="100" t="s">
        <v>427</v>
      </c>
      <c r="AI12" s="100" t="s">
        <v>427</v>
      </c>
      <c r="AJ12" s="98" t="s">
        <v>542</v>
      </c>
      <c r="AK12" s="68" t="s">
        <v>497</v>
      </c>
      <c r="AL12" s="99"/>
      <c r="AM12" s="99"/>
      <c r="AO12" s="93"/>
      <c r="AP12" s="93"/>
      <c r="AQ12" s="93"/>
    </row>
    <row r="13" spans="1:43" ht="89.45" customHeight="1">
      <c r="A13" s="99"/>
      <c r="B13" s="99"/>
      <c r="C13" s="99"/>
      <c r="D13" s="64" t="s">
        <v>543</v>
      </c>
      <c r="E13" s="60" t="s">
        <v>544</v>
      </c>
      <c r="F13" s="105"/>
      <c r="G13" s="105"/>
      <c r="H13" s="105"/>
      <c r="I13" s="105"/>
      <c r="J13" s="105">
        <f>((1)/11142)*100000</f>
        <v>8.9750493627714949</v>
      </c>
      <c r="K13" s="105"/>
      <c r="L13" s="105"/>
      <c r="M13" s="105">
        <f>((22)/13103)*100000</f>
        <v>167.90048080592231</v>
      </c>
      <c r="N13" s="105">
        <f>((4)/13168)*100000</f>
        <v>30.376670716889425</v>
      </c>
      <c r="O13" s="105">
        <f>((5)/13848)*100000</f>
        <v>36.10629693818602</v>
      </c>
      <c r="P13" s="105"/>
      <c r="Q13" s="65" t="s">
        <v>545</v>
      </c>
      <c r="R13" s="91" t="s">
        <v>478</v>
      </c>
      <c r="S13" s="65" t="s">
        <v>521</v>
      </c>
      <c r="T13" s="99"/>
      <c r="U13" s="91" t="s">
        <v>481</v>
      </c>
      <c r="V13" s="99"/>
      <c r="W13" s="99"/>
      <c r="X13" s="99"/>
      <c r="Y13" s="65" t="s">
        <v>546</v>
      </c>
      <c r="Z13" s="99"/>
      <c r="AA13" s="99"/>
      <c r="AB13" s="99"/>
      <c r="AC13" s="99"/>
      <c r="AD13" s="99"/>
      <c r="AE13" s="99"/>
      <c r="AF13" s="99"/>
      <c r="AG13" s="99"/>
      <c r="AH13" s="100" t="s">
        <v>427</v>
      </c>
      <c r="AI13" s="100" t="s">
        <v>427</v>
      </c>
      <c r="AJ13" s="98" t="s">
        <v>547</v>
      </c>
      <c r="AK13" s="68" t="s">
        <v>497</v>
      </c>
      <c r="AL13" s="99"/>
      <c r="AM13" s="99"/>
      <c r="AO13" s="93"/>
      <c r="AP13" s="93"/>
      <c r="AQ13" s="93"/>
    </row>
    <row r="14" spans="1:43" ht="89.45" customHeight="1">
      <c r="A14" s="99"/>
      <c r="B14" s="99"/>
      <c r="C14" s="99"/>
      <c r="D14" s="64" t="s">
        <v>548</v>
      </c>
      <c r="E14" s="60" t="s">
        <v>520</v>
      </c>
      <c r="F14" s="105">
        <f>(0/5902729)*100000</f>
        <v>0</v>
      </c>
      <c r="G14" s="126">
        <f>((2)/5959950)*100000</f>
        <v>3.3557328501078031E-2</v>
      </c>
      <c r="H14" s="126">
        <f>((5)/6013862)*100000</f>
        <v>8.3141249333622894E-2</v>
      </c>
      <c r="I14" s="126">
        <f>((2)/6066128)*100000</f>
        <v>3.2969960409671539E-2</v>
      </c>
      <c r="J14" s="126">
        <f>(2/6118257)*100000</f>
        <v>3.2689048531305567E-2</v>
      </c>
      <c r="K14" s="126">
        <f>((2)/6172103)*100000</f>
        <v>3.2403866234895953E-2</v>
      </c>
      <c r="L14" s="126">
        <f>((0)/6233144)*100000</f>
        <v>0</v>
      </c>
      <c r="M14" s="126">
        <f>((1)/6299264)*100000</f>
        <v>1.5874870461057039E-2</v>
      </c>
      <c r="N14" s="126">
        <f>((4)/6407102)*100000</f>
        <v>6.2430721408836633E-2</v>
      </c>
      <c r="O14" s="126">
        <f>((2)/6550206)*100000</f>
        <v>3.0533390858241707E-2</v>
      </c>
      <c r="P14" s="105"/>
      <c r="Q14" s="65" t="s">
        <v>549</v>
      </c>
      <c r="R14" s="91" t="s">
        <v>478</v>
      </c>
      <c r="S14" s="65" t="s">
        <v>521</v>
      </c>
      <c r="T14" s="99"/>
      <c r="U14" s="91" t="s">
        <v>481</v>
      </c>
      <c r="V14" s="99"/>
      <c r="W14" s="99"/>
      <c r="X14" s="99"/>
      <c r="Y14" s="65" t="s">
        <v>550</v>
      </c>
      <c r="Z14" s="99"/>
      <c r="AA14" s="99"/>
      <c r="AB14" s="99"/>
      <c r="AC14" s="99"/>
      <c r="AD14" s="99"/>
      <c r="AE14" s="99"/>
      <c r="AF14" s="99"/>
      <c r="AG14" s="99"/>
      <c r="AH14" s="100" t="s">
        <v>427</v>
      </c>
      <c r="AI14" s="100" t="s">
        <v>427</v>
      </c>
      <c r="AJ14" s="98" t="s">
        <v>542</v>
      </c>
      <c r="AK14" s="68" t="s">
        <v>497</v>
      </c>
      <c r="AL14" s="99"/>
      <c r="AM14" s="99"/>
      <c r="AO14" s="93"/>
      <c r="AP14" s="93"/>
      <c r="AQ14" s="93"/>
    </row>
    <row r="15" spans="1:43" ht="89.45" customHeight="1">
      <c r="A15" s="99"/>
      <c r="B15" s="99"/>
      <c r="C15" s="99"/>
      <c r="D15" s="64" t="s">
        <v>551</v>
      </c>
      <c r="E15" s="60" t="s">
        <v>525</v>
      </c>
      <c r="F15" s="105">
        <v>1</v>
      </c>
      <c r="G15" s="105">
        <v>28</v>
      </c>
      <c r="H15" s="105">
        <v>10</v>
      </c>
      <c r="I15" s="105">
        <v>19</v>
      </c>
      <c r="J15" s="105">
        <v>7</v>
      </c>
      <c r="K15" s="105">
        <v>25</v>
      </c>
      <c r="L15" s="105">
        <v>18</v>
      </c>
      <c r="M15" s="105">
        <v>50</v>
      </c>
      <c r="N15" s="105">
        <v>80</v>
      </c>
      <c r="O15" s="105">
        <v>25</v>
      </c>
      <c r="P15" s="105"/>
      <c r="Q15" s="65" t="s">
        <v>516</v>
      </c>
      <c r="R15" s="91" t="s">
        <v>478</v>
      </c>
      <c r="S15" s="65" t="s">
        <v>526</v>
      </c>
      <c r="T15" s="99"/>
      <c r="U15" s="91" t="s">
        <v>481</v>
      </c>
      <c r="V15" s="99"/>
      <c r="W15" s="99"/>
      <c r="X15" s="99"/>
      <c r="Y15" s="65" t="s">
        <v>552</v>
      </c>
      <c r="Z15" s="99"/>
      <c r="AA15" s="99"/>
      <c r="AB15" s="99"/>
      <c r="AC15" s="99"/>
      <c r="AD15" s="99"/>
      <c r="AE15" s="99"/>
      <c r="AF15" s="99"/>
      <c r="AG15" s="99"/>
      <c r="AH15" s="100" t="s">
        <v>427</v>
      </c>
      <c r="AI15" s="100" t="s">
        <v>427</v>
      </c>
      <c r="AJ15" s="98" t="s">
        <v>553</v>
      </c>
      <c r="AK15" s="68" t="s">
        <v>497</v>
      </c>
      <c r="AL15" s="99"/>
      <c r="AM15" s="99"/>
      <c r="AO15" s="93"/>
      <c r="AP15" s="93"/>
      <c r="AQ15" s="93"/>
    </row>
    <row r="16" spans="1:43" ht="89.45" customHeight="1">
      <c r="A16" s="99"/>
      <c r="B16" s="99"/>
      <c r="C16" s="99"/>
      <c r="D16" s="64" t="s">
        <v>554</v>
      </c>
      <c r="E16" s="60" t="s">
        <v>525</v>
      </c>
      <c r="F16" s="105">
        <v>1</v>
      </c>
      <c r="G16" s="105">
        <v>3</v>
      </c>
      <c r="H16" s="105">
        <v>2</v>
      </c>
      <c r="I16" s="105">
        <v>1</v>
      </c>
      <c r="J16" s="105">
        <v>3</v>
      </c>
      <c r="K16" s="105">
        <v>0</v>
      </c>
      <c r="L16" s="105">
        <v>6</v>
      </c>
      <c r="M16" s="105">
        <v>18</v>
      </c>
      <c r="N16" s="105">
        <v>5</v>
      </c>
      <c r="O16" s="105">
        <v>6</v>
      </c>
      <c r="P16" s="105"/>
      <c r="Q16" s="65" t="s">
        <v>516</v>
      </c>
      <c r="R16" s="91" t="s">
        <v>478</v>
      </c>
      <c r="S16" s="65" t="s">
        <v>526</v>
      </c>
      <c r="T16" s="99"/>
      <c r="U16" s="91" t="s">
        <v>481</v>
      </c>
      <c r="V16" s="99"/>
      <c r="W16" s="99"/>
      <c r="X16" s="99"/>
      <c r="Y16" s="65" t="s">
        <v>552</v>
      </c>
      <c r="Z16" s="99"/>
      <c r="AA16" s="99"/>
      <c r="AB16" s="99"/>
      <c r="AC16" s="99"/>
      <c r="AD16" s="99"/>
      <c r="AE16" s="99"/>
      <c r="AF16" s="99"/>
      <c r="AG16" s="99"/>
      <c r="AH16" s="100" t="s">
        <v>427</v>
      </c>
      <c r="AI16" s="100" t="s">
        <v>427</v>
      </c>
      <c r="AJ16" s="98" t="s">
        <v>555</v>
      </c>
      <c r="AK16" s="68" t="s">
        <v>497</v>
      </c>
      <c r="AL16" s="99"/>
      <c r="AM16" s="99"/>
      <c r="AO16" s="93"/>
      <c r="AP16" s="93"/>
      <c r="AQ16" s="93"/>
    </row>
    <row r="17" spans="1:43" ht="160.9" customHeight="1">
      <c r="A17" s="99">
        <v>1</v>
      </c>
      <c r="B17" s="64" t="s">
        <v>450</v>
      </c>
      <c r="C17" s="64" t="s">
        <v>556</v>
      </c>
      <c r="D17" s="64" t="s">
        <v>557</v>
      </c>
      <c r="E17" s="60" t="s">
        <v>514</v>
      </c>
      <c r="F17" s="105"/>
      <c r="G17" s="105"/>
      <c r="H17" s="105"/>
      <c r="I17" s="105"/>
      <c r="J17" s="105"/>
      <c r="K17" s="105"/>
      <c r="L17" s="105"/>
      <c r="M17" s="105"/>
      <c r="N17" s="105" t="s">
        <v>558</v>
      </c>
      <c r="O17" s="105"/>
      <c r="P17" s="105"/>
      <c r="Q17" s="65" t="s">
        <v>516</v>
      </c>
      <c r="R17" s="91" t="s">
        <v>478</v>
      </c>
      <c r="S17" s="65" t="s">
        <v>517</v>
      </c>
      <c r="T17" s="102"/>
      <c r="U17" s="91" t="s">
        <v>481</v>
      </c>
      <c r="V17" s="99"/>
      <c r="W17" s="99"/>
      <c r="X17" s="99"/>
      <c r="Y17" s="65" t="s">
        <v>559</v>
      </c>
      <c r="Z17" s="99"/>
      <c r="AA17" s="99"/>
      <c r="AB17" s="99"/>
      <c r="AC17" s="99"/>
      <c r="AD17" s="61"/>
      <c r="AE17" s="99"/>
      <c r="AF17" s="99"/>
      <c r="AG17" s="99"/>
      <c r="AH17" s="100" t="s">
        <v>427</v>
      </c>
      <c r="AI17" s="100" t="s">
        <v>427</v>
      </c>
      <c r="AJ17" s="99"/>
      <c r="AK17" s="99"/>
      <c r="AL17" s="99"/>
      <c r="AM17" s="99"/>
      <c r="AO17" s="93"/>
      <c r="AP17" s="93"/>
      <c r="AQ17" s="93"/>
    </row>
    <row r="18" spans="1:43" ht="78" customHeight="1">
      <c r="A18" s="99">
        <v>1</v>
      </c>
      <c r="B18" s="64" t="s">
        <v>450</v>
      </c>
      <c r="C18" s="64" t="s">
        <v>556</v>
      </c>
      <c r="D18" s="64" t="s">
        <v>560</v>
      </c>
      <c r="E18" s="60" t="s">
        <v>561</v>
      </c>
      <c r="F18" s="105"/>
      <c r="G18" s="105"/>
      <c r="H18" s="105"/>
      <c r="I18" s="105"/>
      <c r="J18" s="105"/>
      <c r="K18" s="105"/>
      <c r="L18" s="105"/>
      <c r="M18" s="105"/>
      <c r="N18" s="105"/>
      <c r="O18" s="105"/>
      <c r="P18" s="105"/>
      <c r="Q18" s="65" t="s">
        <v>516</v>
      </c>
      <c r="R18" s="91" t="s">
        <v>481</v>
      </c>
      <c r="S18" s="65" t="s">
        <v>562</v>
      </c>
      <c r="T18" s="102"/>
      <c r="U18" s="91" t="s">
        <v>481</v>
      </c>
      <c r="V18" s="91"/>
      <c r="W18" s="91"/>
      <c r="X18" s="91"/>
      <c r="Y18" s="65"/>
      <c r="Z18" s="100"/>
      <c r="AA18" s="100"/>
      <c r="AB18" s="100"/>
      <c r="AC18" s="100"/>
      <c r="AD18" s="100"/>
      <c r="AE18" s="100"/>
      <c r="AF18" s="100"/>
      <c r="AG18" s="100"/>
      <c r="AH18" s="100" t="s">
        <v>427</v>
      </c>
      <c r="AI18" s="100" t="s">
        <v>427</v>
      </c>
      <c r="AJ18" s="98"/>
      <c r="AK18" s="68"/>
      <c r="AL18" s="68"/>
      <c r="AM18" s="68"/>
    </row>
    <row r="19" spans="1:43" ht="144" customHeight="1">
      <c r="A19" s="99">
        <v>1</v>
      </c>
      <c r="B19" s="64" t="s">
        <v>450</v>
      </c>
      <c r="C19" s="64" t="s">
        <v>563</v>
      </c>
      <c r="D19" s="64" t="s">
        <v>564</v>
      </c>
      <c r="E19" s="60" t="s">
        <v>525</v>
      </c>
      <c r="F19" s="105"/>
      <c r="G19" s="105"/>
      <c r="H19" s="105"/>
      <c r="I19" s="105"/>
      <c r="J19" s="105"/>
      <c r="K19" s="105"/>
      <c r="L19" s="105"/>
      <c r="M19" s="105"/>
      <c r="N19" s="105"/>
      <c r="O19" s="105"/>
      <c r="P19" s="105"/>
      <c r="Q19" s="62" t="s">
        <v>565</v>
      </c>
      <c r="R19" s="65" t="s">
        <v>481</v>
      </c>
      <c r="S19" s="65" t="s">
        <v>566</v>
      </c>
      <c r="T19" s="102"/>
      <c r="U19" s="65" t="s">
        <v>481</v>
      </c>
      <c r="V19" s="65"/>
      <c r="W19" s="65"/>
      <c r="X19" s="65"/>
      <c r="Y19" s="65"/>
      <c r="Z19" s="100"/>
      <c r="AA19" s="100"/>
      <c r="AB19" s="100"/>
      <c r="AC19" s="100"/>
      <c r="AD19" s="100"/>
      <c r="AE19" s="100"/>
      <c r="AF19" s="100"/>
      <c r="AG19" s="100"/>
      <c r="AH19" s="100" t="s">
        <v>427</v>
      </c>
      <c r="AI19" s="100" t="s">
        <v>427</v>
      </c>
      <c r="AJ19" s="98" t="s">
        <v>567</v>
      </c>
      <c r="AK19" s="68"/>
      <c r="AL19" s="68"/>
      <c r="AM19" s="68"/>
    </row>
    <row r="20" spans="1:43" ht="105" customHeight="1">
      <c r="A20" s="99">
        <v>1</v>
      </c>
      <c r="B20" s="64" t="s">
        <v>450</v>
      </c>
      <c r="C20" s="64" t="s">
        <v>568</v>
      </c>
      <c r="D20" s="67" t="s">
        <v>569</v>
      </c>
      <c r="E20" s="60" t="s">
        <v>561</v>
      </c>
      <c r="F20" s="103"/>
      <c r="G20" s="103"/>
      <c r="H20" s="103"/>
      <c r="I20" s="103"/>
      <c r="J20" s="103"/>
      <c r="K20" s="103"/>
      <c r="L20" s="103"/>
      <c r="M20" s="103"/>
      <c r="N20" s="103"/>
      <c r="O20" s="103"/>
      <c r="P20" s="103"/>
      <c r="Q20" s="65" t="s">
        <v>516</v>
      </c>
      <c r="R20" s="91" t="s">
        <v>481</v>
      </c>
      <c r="S20" s="65" t="s">
        <v>570</v>
      </c>
      <c r="T20" s="102"/>
      <c r="U20" s="65" t="s">
        <v>481</v>
      </c>
      <c r="V20" s="65"/>
      <c r="W20" s="65"/>
      <c r="X20" s="65"/>
      <c r="Y20" s="65"/>
      <c r="Z20" s="100"/>
      <c r="AA20" s="100"/>
      <c r="AB20" s="100"/>
      <c r="AC20" s="100"/>
      <c r="AD20" s="100"/>
      <c r="AE20" s="100"/>
      <c r="AF20" s="100"/>
      <c r="AG20" s="100"/>
      <c r="AH20" s="100" t="s">
        <v>427</v>
      </c>
      <c r="AI20" s="100" t="s">
        <v>427</v>
      </c>
      <c r="AJ20" s="68"/>
      <c r="AK20" s="68"/>
      <c r="AL20" s="68"/>
      <c r="AM20" s="68"/>
    </row>
    <row r="21" spans="1:43" ht="379.9" customHeight="1">
      <c r="A21" s="99">
        <v>2</v>
      </c>
      <c r="B21" s="64" t="s">
        <v>457</v>
      </c>
      <c r="C21" s="64" t="s">
        <v>571</v>
      </c>
      <c r="D21" s="64" t="s">
        <v>572</v>
      </c>
      <c r="E21" s="60" t="s">
        <v>561</v>
      </c>
      <c r="F21" s="103"/>
      <c r="G21" s="103"/>
      <c r="H21" s="103"/>
      <c r="I21" s="103"/>
      <c r="J21" s="103"/>
      <c r="K21" s="103"/>
      <c r="L21" s="103"/>
      <c r="M21" s="103"/>
      <c r="N21" s="103"/>
      <c r="O21" s="103"/>
      <c r="P21" s="103"/>
      <c r="Q21" s="65" t="s">
        <v>573</v>
      </c>
      <c r="R21" s="65" t="s">
        <v>481</v>
      </c>
      <c r="S21" s="65" t="s">
        <v>574</v>
      </c>
      <c r="T21" s="102"/>
      <c r="U21" s="65" t="s">
        <v>481</v>
      </c>
      <c r="V21" s="65"/>
      <c r="W21" s="65"/>
      <c r="X21" s="65"/>
      <c r="Y21" s="65"/>
      <c r="Z21" s="100"/>
      <c r="AA21" s="100"/>
      <c r="AB21" s="100"/>
      <c r="AC21" s="100"/>
      <c r="AD21" s="100"/>
      <c r="AE21" s="100"/>
      <c r="AF21" s="100"/>
      <c r="AG21" s="100"/>
      <c r="AH21" s="100" t="s">
        <v>427</v>
      </c>
      <c r="AI21" s="100" t="s">
        <v>427</v>
      </c>
      <c r="AJ21" s="98"/>
      <c r="AK21" s="68"/>
      <c r="AL21" s="68"/>
      <c r="AM21" s="68"/>
    </row>
    <row r="22" spans="1:43" ht="84" customHeight="1">
      <c r="A22" s="99">
        <v>2</v>
      </c>
      <c r="B22" s="64" t="s">
        <v>457</v>
      </c>
      <c r="C22" s="67" t="s">
        <v>575</v>
      </c>
      <c r="D22" s="67" t="s">
        <v>576</v>
      </c>
      <c r="E22" s="60" t="s">
        <v>561</v>
      </c>
      <c r="F22" s="103"/>
      <c r="G22" s="103"/>
      <c r="H22" s="103"/>
      <c r="I22" s="103"/>
      <c r="J22" s="103"/>
      <c r="K22" s="103"/>
      <c r="L22" s="103"/>
      <c r="M22" s="103"/>
      <c r="N22" s="103"/>
      <c r="O22" s="103"/>
      <c r="P22" s="103"/>
      <c r="Q22" s="65" t="s">
        <v>516</v>
      </c>
      <c r="R22" s="91" t="s">
        <v>481</v>
      </c>
      <c r="S22" s="65" t="s">
        <v>562</v>
      </c>
      <c r="T22" s="102"/>
      <c r="U22" s="65" t="s">
        <v>481</v>
      </c>
      <c r="V22" s="65"/>
      <c r="W22" s="65"/>
      <c r="X22" s="65"/>
      <c r="Y22" s="65"/>
      <c r="Z22" s="100"/>
      <c r="AA22" s="100"/>
      <c r="AB22" s="100"/>
      <c r="AC22" s="100"/>
      <c r="AD22" s="100"/>
      <c r="AE22" s="100"/>
      <c r="AF22" s="100"/>
      <c r="AG22" s="100"/>
      <c r="AH22" s="100" t="s">
        <v>427</v>
      </c>
      <c r="AI22" s="100" t="s">
        <v>427</v>
      </c>
      <c r="AJ22" s="68"/>
      <c r="AK22" s="68"/>
      <c r="AL22" s="68"/>
      <c r="AM22" s="68"/>
    </row>
    <row r="23" spans="1:43" ht="60">
      <c r="A23" s="99">
        <v>2</v>
      </c>
      <c r="B23" s="64" t="s">
        <v>457</v>
      </c>
      <c r="C23" s="64" t="s">
        <v>577</v>
      </c>
      <c r="D23" s="64" t="s">
        <v>578</v>
      </c>
      <c r="E23" s="60" t="s">
        <v>561</v>
      </c>
      <c r="F23" s="103"/>
      <c r="G23" s="103"/>
      <c r="H23" s="103"/>
      <c r="I23" s="103"/>
      <c r="J23" s="103"/>
      <c r="K23" s="103"/>
      <c r="L23" s="103"/>
      <c r="M23" s="103"/>
      <c r="N23" s="103"/>
      <c r="O23" s="103"/>
      <c r="P23" s="103"/>
      <c r="Q23" s="65" t="s">
        <v>516</v>
      </c>
      <c r="R23" s="91" t="s">
        <v>481</v>
      </c>
      <c r="S23" s="65" t="s">
        <v>570</v>
      </c>
      <c r="T23" s="102"/>
      <c r="U23" s="65" t="s">
        <v>481</v>
      </c>
      <c r="V23" s="65"/>
      <c r="W23" s="65"/>
      <c r="X23" s="65"/>
      <c r="Y23" s="65"/>
      <c r="Z23" s="100"/>
      <c r="AA23" s="100"/>
      <c r="AB23" s="100"/>
      <c r="AC23" s="100"/>
      <c r="AD23" s="100"/>
      <c r="AE23" s="100"/>
      <c r="AF23" s="100"/>
      <c r="AG23" s="100"/>
      <c r="AH23" s="100" t="s">
        <v>427</v>
      </c>
      <c r="AI23" s="100" t="s">
        <v>427</v>
      </c>
      <c r="AJ23" s="68"/>
      <c r="AK23" s="68"/>
      <c r="AL23" s="68"/>
      <c r="AM23" s="68"/>
    </row>
    <row r="24" spans="1:43" ht="123.6" customHeight="1">
      <c r="A24" s="99">
        <v>2</v>
      </c>
      <c r="B24" s="64" t="s">
        <v>457</v>
      </c>
      <c r="C24" s="64" t="s">
        <v>579</v>
      </c>
      <c r="D24" s="64" t="s">
        <v>580</v>
      </c>
      <c r="E24" s="60" t="s">
        <v>581</v>
      </c>
      <c r="F24" s="104"/>
      <c r="G24" s="105">
        <v>4757681.4400000004</v>
      </c>
      <c r="H24" s="105">
        <v>5148465.58</v>
      </c>
      <c r="I24" s="105">
        <v>13652192.970000001</v>
      </c>
      <c r="J24" s="105">
        <v>19850655.129999999</v>
      </c>
      <c r="K24" s="105">
        <v>8644636.7100000009</v>
      </c>
      <c r="L24" s="105">
        <v>4698589</v>
      </c>
      <c r="M24" s="105"/>
      <c r="N24" s="105"/>
      <c r="O24" s="105"/>
      <c r="P24" s="105"/>
      <c r="Q24" s="65" t="s">
        <v>582</v>
      </c>
      <c r="R24" s="65" t="s">
        <v>478</v>
      </c>
      <c r="S24" s="65" t="s">
        <v>517</v>
      </c>
      <c r="T24" s="102"/>
      <c r="U24" s="65" t="s">
        <v>481</v>
      </c>
      <c r="V24" s="65"/>
      <c r="W24" s="65"/>
      <c r="X24" s="65"/>
      <c r="Y24" s="65" t="s">
        <v>583</v>
      </c>
      <c r="Z24" s="100"/>
      <c r="AA24" s="100"/>
      <c r="AB24" s="100"/>
      <c r="AC24" s="100"/>
      <c r="AD24" s="100"/>
      <c r="AE24" s="100"/>
      <c r="AF24" s="100"/>
      <c r="AG24" s="100"/>
      <c r="AH24" s="100" t="s">
        <v>427</v>
      </c>
      <c r="AI24" s="100" t="s">
        <v>427</v>
      </c>
      <c r="AJ24" s="98" t="s">
        <v>584</v>
      </c>
      <c r="AK24" s="68" t="s">
        <v>497</v>
      </c>
      <c r="AL24" s="68"/>
      <c r="AM24" s="68"/>
    </row>
    <row r="25" spans="1:43" ht="144" customHeight="1">
      <c r="A25" s="99">
        <v>3</v>
      </c>
      <c r="B25" s="64" t="s">
        <v>462</v>
      </c>
      <c r="C25" s="64" t="s">
        <v>585</v>
      </c>
      <c r="D25" s="64" t="s">
        <v>586</v>
      </c>
      <c r="E25" s="60" t="s">
        <v>514</v>
      </c>
      <c r="F25" s="106"/>
      <c r="G25" s="107"/>
      <c r="H25" s="103"/>
      <c r="I25" s="103"/>
      <c r="J25" s="103"/>
      <c r="K25" s="103"/>
      <c r="L25" s="103"/>
      <c r="M25" s="103"/>
      <c r="N25" s="103" t="s">
        <v>587</v>
      </c>
      <c r="O25" s="103"/>
      <c r="P25" s="103"/>
      <c r="Q25" s="65" t="s">
        <v>516</v>
      </c>
      <c r="R25" s="65" t="s">
        <v>478</v>
      </c>
      <c r="S25" s="65" t="s">
        <v>517</v>
      </c>
      <c r="T25" s="102"/>
      <c r="U25" s="65" t="s">
        <v>481</v>
      </c>
      <c r="V25" s="65"/>
      <c r="W25" s="65"/>
      <c r="X25" s="65"/>
      <c r="Y25" s="65" t="s">
        <v>588</v>
      </c>
      <c r="Z25" s="100"/>
      <c r="AA25" s="100"/>
      <c r="AB25" s="100"/>
      <c r="AC25" s="100"/>
      <c r="AD25" s="100"/>
      <c r="AE25" s="100"/>
      <c r="AF25" s="100"/>
      <c r="AG25" s="100"/>
      <c r="AH25" s="100" t="s">
        <v>427</v>
      </c>
      <c r="AI25" s="100" t="s">
        <v>427</v>
      </c>
      <c r="AJ25" s="68"/>
      <c r="AK25" s="68"/>
      <c r="AL25" s="68"/>
      <c r="AM25" s="68"/>
    </row>
    <row r="26" spans="1:43" ht="96">
      <c r="A26" s="99">
        <v>3</v>
      </c>
      <c r="B26" s="64" t="s">
        <v>462</v>
      </c>
      <c r="C26" s="64" t="s">
        <v>585</v>
      </c>
      <c r="D26" s="64" t="s">
        <v>589</v>
      </c>
      <c r="E26" s="60" t="s">
        <v>525</v>
      </c>
      <c r="F26" s="106"/>
      <c r="G26" s="107"/>
      <c r="H26" s="103"/>
      <c r="I26" s="103"/>
      <c r="J26" s="103"/>
      <c r="K26" s="103"/>
      <c r="L26" s="103"/>
      <c r="M26" s="103"/>
      <c r="N26" s="103"/>
      <c r="O26" s="103"/>
      <c r="P26" s="103"/>
      <c r="Q26" s="65" t="s">
        <v>516</v>
      </c>
      <c r="R26" s="65" t="s">
        <v>478</v>
      </c>
      <c r="S26" s="65" t="s">
        <v>570</v>
      </c>
      <c r="T26" s="102"/>
      <c r="U26" s="65" t="s">
        <v>481</v>
      </c>
      <c r="V26" s="65"/>
      <c r="W26" s="65"/>
      <c r="X26" s="65"/>
      <c r="Y26" s="65"/>
      <c r="Z26" s="100"/>
      <c r="AA26" s="100"/>
      <c r="AB26" s="100"/>
      <c r="AC26" s="100"/>
      <c r="AD26" s="100"/>
      <c r="AE26" s="100"/>
      <c r="AF26" s="100"/>
      <c r="AG26" s="100"/>
      <c r="AH26" s="100" t="s">
        <v>427</v>
      </c>
      <c r="AI26" s="100" t="s">
        <v>427</v>
      </c>
      <c r="AJ26" s="68"/>
      <c r="AK26" s="68"/>
      <c r="AL26" s="68"/>
      <c r="AM26" s="68"/>
    </row>
    <row r="27" spans="1:43" ht="96">
      <c r="A27" s="99">
        <v>3</v>
      </c>
      <c r="B27" s="64" t="s">
        <v>462</v>
      </c>
      <c r="C27" s="64" t="s">
        <v>585</v>
      </c>
      <c r="D27" s="64" t="s">
        <v>590</v>
      </c>
      <c r="E27" s="60" t="s">
        <v>561</v>
      </c>
      <c r="F27" s="103"/>
      <c r="G27" s="103"/>
      <c r="H27" s="103"/>
      <c r="I27" s="103"/>
      <c r="J27" s="103"/>
      <c r="K27" s="103"/>
      <c r="L27" s="103"/>
      <c r="M27" s="103"/>
      <c r="N27" s="103"/>
      <c r="O27" s="103"/>
      <c r="P27" s="103"/>
      <c r="Q27" s="61" t="s">
        <v>591</v>
      </c>
      <c r="R27" s="65" t="s">
        <v>481</v>
      </c>
      <c r="S27" s="65" t="s">
        <v>592</v>
      </c>
      <c r="T27" s="102">
        <v>80</v>
      </c>
      <c r="U27" s="65" t="s">
        <v>478</v>
      </c>
      <c r="V27" s="65">
        <v>4</v>
      </c>
      <c r="W27" s="65">
        <v>2</v>
      </c>
      <c r="X27" s="65"/>
      <c r="Y27" s="65"/>
      <c r="Z27" s="100"/>
      <c r="AA27" s="100"/>
      <c r="AB27" s="100"/>
      <c r="AC27" s="100"/>
      <c r="AD27" s="100"/>
      <c r="AE27" s="100"/>
      <c r="AF27" s="100"/>
      <c r="AG27" s="100"/>
      <c r="AH27" s="100" t="s">
        <v>427</v>
      </c>
      <c r="AI27" s="100"/>
      <c r="AJ27" s="98" t="s">
        <v>593</v>
      </c>
      <c r="AK27" s="68" t="s">
        <v>497</v>
      </c>
      <c r="AL27" s="68"/>
      <c r="AM27" s="68"/>
    </row>
    <row r="28" spans="1:43" ht="148.9" customHeight="1">
      <c r="A28" s="99">
        <v>3</v>
      </c>
      <c r="B28" s="64" t="s">
        <v>462</v>
      </c>
      <c r="C28" s="64" t="s">
        <v>585</v>
      </c>
      <c r="D28" s="64" t="s">
        <v>594</v>
      </c>
      <c r="E28" s="60" t="s">
        <v>561</v>
      </c>
      <c r="F28" s="108"/>
      <c r="G28" s="108"/>
      <c r="H28" s="108"/>
      <c r="I28" s="108"/>
      <c r="J28" s="109">
        <f>(5+38+29+46+52+0+152)/(5+38+29+46+52+0+152)</f>
        <v>1</v>
      </c>
      <c r="K28" s="109">
        <f>(9+48+42+236+26+28+177)/(9+48+42+236+26+28+177)</f>
        <v>1</v>
      </c>
      <c r="L28" s="109">
        <f>(9+63+39+340+68+17+168)/(9+63+39+340+68+17+168)</f>
        <v>1</v>
      </c>
      <c r="M28" s="109">
        <f>(16+264+81+117+163+21+71)/(16+264+81+117+163+21+71)</f>
        <v>1</v>
      </c>
      <c r="N28" s="108"/>
      <c r="O28" s="108"/>
      <c r="P28" s="108"/>
      <c r="Q28" s="65" t="s">
        <v>516</v>
      </c>
      <c r="R28" s="65" t="s">
        <v>478</v>
      </c>
      <c r="S28" s="65" t="s">
        <v>570</v>
      </c>
      <c r="T28" s="102"/>
      <c r="U28" s="65" t="s">
        <v>481</v>
      </c>
      <c r="V28" s="68"/>
      <c r="W28" s="68"/>
      <c r="X28" s="68"/>
      <c r="Y28" s="65" t="s">
        <v>583</v>
      </c>
      <c r="Z28" s="100"/>
      <c r="AA28" s="100"/>
      <c r="AB28" s="100"/>
      <c r="AC28" s="100"/>
      <c r="AD28" s="100"/>
      <c r="AE28" s="100"/>
      <c r="AF28" s="100"/>
      <c r="AG28" s="100"/>
      <c r="AH28" s="100" t="s">
        <v>427</v>
      </c>
      <c r="AI28" s="100" t="s">
        <v>427</v>
      </c>
      <c r="AJ28" s="98" t="s">
        <v>595</v>
      </c>
      <c r="AK28" s="68" t="s">
        <v>497</v>
      </c>
      <c r="AL28" s="68"/>
      <c r="AM28" s="68"/>
    </row>
    <row r="29" spans="1:43" ht="241.15" customHeight="1">
      <c r="A29" s="99">
        <v>3</v>
      </c>
      <c r="B29" s="64" t="s">
        <v>462</v>
      </c>
      <c r="C29" s="64" t="s">
        <v>596</v>
      </c>
      <c r="D29" s="64" t="s">
        <v>597</v>
      </c>
      <c r="E29" s="60" t="s">
        <v>525</v>
      </c>
      <c r="F29" s="108"/>
      <c r="G29" s="108"/>
      <c r="H29" s="108"/>
      <c r="I29" s="108"/>
      <c r="J29" s="108"/>
      <c r="K29" s="108"/>
      <c r="L29" s="102" t="s">
        <v>598</v>
      </c>
      <c r="M29" s="108"/>
      <c r="N29" s="108"/>
      <c r="O29" s="108"/>
      <c r="P29" s="108"/>
      <c r="Q29" s="65" t="s">
        <v>516</v>
      </c>
      <c r="R29" s="65" t="s">
        <v>478</v>
      </c>
      <c r="S29" s="65" t="s">
        <v>517</v>
      </c>
      <c r="T29" s="102"/>
      <c r="U29" s="65" t="s">
        <v>481</v>
      </c>
      <c r="V29" s="68"/>
      <c r="W29" s="68"/>
      <c r="X29" s="68"/>
      <c r="Y29" s="65" t="s">
        <v>599</v>
      </c>
      <c r="Z29" s="100"/>
      <c r="AA29" s="100"/>
      <c r="AB29" s="100"/>
      <c r="AC29" s="100"/>
      <c r="AD29" s="100"/>
      <c r="AE29" s="100"/>
      <c r="AF29" s="100"/>
      <c r="AG29" s="100"/>
      <c r="AH29" s="100" t="s">
        <v>427</v>
      </c>
      <c r="AI29" s="100"/>
      <c r="AJ29" s="68"/>
      <c r="AK29" s="68"/>
      <c r="AL29" s="68"/>
      <c r="AM29" s="68"/>
    </row>
    <row r="30" spans="1:43" ht="125.45" customHeight="1">
      <c r="A30" s="100">
        <v>4</v>
      </c>
      <c r="B30" s="64" t="s">
        <v>467</v>
      </c>
      <c r="C30" s="64" t="s">
        <v>600</v>
      </c>
      <c r="D30" s="64" t="s">
        <v>601</v>
      </c>
      <c r="E30" s="60" t="s">
        <v>525</v>
      </c>
      <c r="F30" s="108"/>
      <c r="G30" s="108"/>
      <c r="H30" s="108"/>
      <c r="I30" s="108"/>
      <c r="J30" s="108"/>
      <c r="K30" s="108"/>
      <c r="L30" s="108" t="s">
        <v>602</v>
      </c>
      <c r="M30" s="108"/>
      <c r="N30" s="108"/>
      <c r="O30" s="108"/>
      <c r="P30" s="108"/>
      <c r="Q30" s="65" t="s">
        <v>516</v>
      </c>
      <c r="R30" s="65" t="s">
        <v>478</v>
      </c>
      <c r="S30" s="65" t="s">
        <v>517</v>
      </c>
      <c r="T30" s="102"/>
      <c r="U30" s="65" t="s">
        <v>481</v>
      </c>
      <c r="V30" s="68"/>
      <c r="W30" s="68"/>
      <c r="X30" s="68"/>
      <c r="Y30" s="65" t="s">
        <v>603</v>
      </c>
      <c r="Z30" s="100"/>
      <c r="AA30" s="100"/>
      <c r="AB30" s="100"/>
      <c r="AC30" s="100"/>
      <c r="AD30" s="100"/>
      <c r="AE30" s="100"/>
      <c r="AF30" s="100"/>
      <c r="AG30" s="100"/>
      <c r="AH30" s="100" t="s">
        <v>427</v>
      </c>
      <c r="AI30" s="100"/>
      <c r="AJ30" s="68"/>
      <c r="AK30" s="68"/>
      <c r="AL30" s="68"/>
      <c r="AM30" s="68"/>
    </row>
    <row r="31" spans="1:43" ht="84" customHeight="1">
      <c r="A31" s="100">
        <v>4</v>
      </c>
      <c r="B31" s="64" t="s">
        <v>467</v>
      </c>
      <c r="C31" s="64" t="s">
        <v>604</v>
      </c>
      <c r="D31" s="64" t="s">
        <v>605</v>
      </c>
      <c r="E31" s="60" t="s">
        <v>561</v>
      </c>
      <c r="F31" s="108"/>
      <c r="G31" s="108"/>
      <c r="H31" s="108"/>
      <c r="I31" s="108"/>
      <c r="J31" s="108"/>
      <c r="K31" s="108"/>
      <c r="L31" s="108"/>
      <c r="M31" s="108"/>
      <c r="N31" s="108"/>
      <c r="O31" s="108"/>
      <c r="P31" s="108"/>
      <c r="Q31" s="65" t="s">
        <v>516</v>
      </c>
      <c r="R31" s="65" t="s">
        <v>481</v>
      </c>
      <c r="S31" s="65" t="s">
        <v>570</v>
      </c>
      <c r="T31" s="102"/>
      <c r="U31" s="65" t="s">
        <v>481</v>
      </c>
      <c r="V31" s="68"/>
      <c r="W31" s="68"/>
      <c r="X31" s="68"/>
      <c r="Y31" s="68"/>
      <c r="Z31" s="100" t="s">
        <v>427</v>
      </c>
      <c r="AA31" s="100" t="s">
        <v>427</v>
      </c>
      <c r="AB31" s="100" t="s">
        <v>427</v>
      </c>
      <c r="AC31" s="100" t="s">
        <v>427</v>
      </c>
      <c r="AD31" s="100" t="s">
        <v>427</v>
      </c>
      <c r="AE31" s="100" t="s">
        <v>427</v>
      </c>
      <c r="AF31" s="100" t="s">
        <v>427</v>
      </c>
      <c r="AG31" s="100" t="s">
        <v>427</v>
      </c>
      <c r="AH31" s="100" t="s">
        <v>427</v>
      </c>
      <c r="AI31" s="100" t="s">
        <v>427</v>
      </c>
      <c r="AJ31" s="98" t="s">
        <v>606</v>
      </c>
      <c r="AK31" s="68"/>
      <c r="AL31" s="68"/>
      <c r="AM31" s="68"/>
    </row>
    <row r="32" spans="1:43" ht="166.9" customHeight="1">
      <c r="A32" s="100">
        <v>4</v>
      </c>
      <c r="B32" s="64" t="s">
        <v>467</v>
      </c>
      <c r="C32" s="64" t="s">
        <v>607</v>
      </c>
      <c r="D32" s="64" t="s">
        <v>608</v>
      </c>
      <c r="E32" s="60" t="s">
        <v>561</v>
      </c>
      <c r="F32" s="108"/>
      <c r="G32" s="108"/>
      <c r="H32" s="108"/>
      <c r="I32" s="108"/>
      <c r="J32" s="108"/>
      <c r="K32" s="108"/>
      <c r="L32" s="108"/>
      <c r="M32" s="108"/>
      <c r="N32" s="108"/>
      <c r="O32" s="108"/>
      <c r="P32" s="108"/>
      <c r="Q32" s="65" t="s">
        <v>573</v>
      </c>
      <c r="R32" s="65" t="s">
        <v>481</v>
      </c>
      <c r="S32" s="65" t="s">
        <v>574</v>
      </c>
      <c r="T32" s="102"/>
      <c r="U32" s="65" t="s">
        <v>481</v>
      </c>
      <c r="V32" s="68"/>
      <c r="W32" s="68"/>
      <c r="X32" s="68"/>
      <c r="Y32" s="68"/>
      <c r="Z32" s="100"/>
      <c r="AA32" s="100"/>
      <c r="AB32" s="100"/>
      <c r="AC32" s="100"/>
      <c r="AD32" s="100"/>
      <c r="AE32" s="100"/>
      <c r="AF32" s="100"/>
      <c r="AG32" s="100"/>
      <c r="AH32" s="100" t="s">
        <v>427</v>
      </c>
      <c r="AI32" s="100"/>
      <c r="AJ32" s="68"/>
      <c r="AK32" s="68"/>
      <c r="AL32" s="68"/>
      <c r="AM32" s="68"/>
    </row>
    <row r="33" spans="1:39" ht="103.15" customHeight="1">
      <c r="A33" s="100" t="s">
        <v>609</v>
      </c>
      <c r="B33" s="64" t="s">
        <v>610</v>
      </c>
      <c r="C33" s="64" t="s">
        <v>611</v>
      </c>
      <c r="D33" s="64" t="s">
        <v>612</v>
      </c>
      <c r="E33" s="60" t="s">
        <v>561</v>
      </c>
      <c r="F33" s="108"/>
      <c r="G33" s="108"/>
      <c r="H33" s="108"/>
      <c r="I33" s="108"/>
      <c r="J33" s="108"/>
      <c r="K33" s="108"/>
      <c r="L33" s="108"/>
      <c r="M33" s="108"/>
      <c r="N33" s="108"/>
      <c r="O33" s="108">
        <v>6</v>
      </c>
      <c r="P33" s="108"/>
      <c r="Q33" s="65" t="s">
        <v>516</v>
      </c>
      <c r="R33" s="65" t="s">
        <v>478</v>
      </c>
      <c r="S33" s="65" t="s">
        <v>570</v>
      </c>
      <c r="T33" s="102">
        <v>125</v>
      </c>
      <c r="U33" s="65" t="s">
        <v>478</v>
      </c>
      <c r="V33" s="101">
        <v>3</v>
      </c>
      <c r="W33" s="101">
        <v>3</v>
      </c>
      <c r="X33" s="101">
        <v>1</v>
      </c>
      <c r="Y33" s="68"/>
      <c r="Z33" s="100"/>
      <c r="AA33" s="100"/>
      <c r="AB33" s="100"/>
      <c r="AC33" s="100"/>
      <c r="AD33" s="100"/>
      <c r="AE33" s="100"/>
      <c r="AF33" s="100"/>
      <c r="AG33" s="100"/>
      <c r="AH33" s="100" t="s">
        <v>427</v>
      </c>
      <c r="AI33" s="100"/>
      <c r="AJ33" s="68"/>
      <c r="AK33" s="68"/>
      <c r="AL33" s="68"/>
      <c r="AM33" s="68"/>
    </row>
    <row r="34" spans="1:39" ht="150.6" customHeight="1">
      <c r="A34" s="100" t="s">
        <v>613</v>
      </c>
      <c r="B34" s="64" t="s">
        <v>614</v>
      </c>
      <c r="C34" s="64" t="s">
        <v>615</v>
      </c>
      <c r="D34" s="64" t="s">
        <v>616</v>
      </c>
      <c r="E34" s="60" t="s">
        <v>561</v>
      </c>
      <c r="F34" s="108"/>
      <c r="G34" s="108"/>
      <c r="H34" s="108"/>
      <c r="I34" s="108"/>
      <c r="J34" s="108"/>
      <c r="K34" s="108"/>
      <c r="L34" s="108"/>
      <c r="M34" s="108"/>
      <c r="N34" s="108"/>
      <c r="O34" s="108"/>
      <c r="P34" s="108"/>
      <c r="Q34" s="65" t="s">
        <v>516</v>
      </c>
      <c r="R34" s="65" t="s">
        <v>481</v>
      </c>
      <c r="S34" s="65" t="s">
        <v>570</v>
      </c>
      <c r="T34" s="68"/>
      <c r="U34" s="65" t="s">
        <v>481</v>
      </c>
      <c r="V34" s="68"/>
      <c r="W34" s="68"/>
      <c r="X34" s="68"/>
      <c r="Y34" s="68"/>
      <c r="Z34" s="100"/>
      <c r="AA34" s="100"/>
      <c r="AB34" s="100"/>
      <c r="AC34" s="100"/>
      <c r="AD34" s="100"/>
      <c r="AE34" s="100"/>
      <c r="AF34" s="100"/>
      <c r="AG34" s="100"/>
      <c r="AH34" s="100" t="s">
        <v>427</v>
      </c>
      <c r="AI34" s="100"/>
      <c r="AJ34" s="68"/>
      <c r="AK34" s="68"/>
      <c r="AL34" s="68"/>
      <c r="AM34" s="68"/>
    </row>
    <row r="35" spans="1:39" ht="116.45" customHeight="1">
      <c r="A35" s="100" t="s">
        <v>613</v>
      </c>
      <c r="B35" s="64" t="s">
        <v>614</v>
      </c>
      <c r="C35" s="64" t="s">
        <v>615</v>
      </c>
      <c r="D35" s="64" t="s">
        <v>617</v>
      </c>
      <c r="E35" s="60" t="s">
        <v>561</v>
      </c>
      <c r="F35" s="108"/>
      <c r="G35" s="108"/>
      <c r="H35" s="108"/>
      <c r="I35" s="108"/>
      <c r="J35" s="108"/>
      <c r="K35" s="108"/>
      <c r="L35" s="108"/>
      <c r="M35" s="108"/>
      <c r="N35" s="108"/>
      <c r="O35" s="108"/>
      <c r="P35" s="108"/>
      <c r="Q35" s="65" t="s">
        <v>618</v>
      </c>
      <c r="R35" s="65" t="s">
        <v>481</v>
      </c>
      <c r="S35" s="65" t="s">
        <v>619</v>
      </c>
      <c r="T35" s="68"/>
      <c r="U35" s="65" t="s">
        <v>481</v>
      </c>
      <c r="V35" s="68"/>
      <c r="W35" s="68"/>
      <c r="X35" s="68"/>
      <c r="Y35" s="68"/>
      <c r="Z35" s="100"/>
      <c r="AA35" s="100"/>
      <c r="AB35" s="100"/>
      <c r="AC35" s="100"/>
      <c r="AD35" s="100"/>
      <c r="AE35" s="100"/>
      <c r="AF35" s="100"/>
      <c r="AG35" s="100"/>
      <c r="AH35" s="100" t="s">
        <v>427</v>
      </c>
      <c r="AI35" s="100" t="s">
        <v>427</v>
      </c>
      <c r="AJ35" s="98" t="s">
        <v>606</v>
      </c>
      <c r="AK35" s="68"/>
      <c r="AL35" s="68"/>
      <c r="AM35" s="68"/>
    </row>
    <row r="36" spans="1:39" ht="82.9" customHeight="1">
      <c r="A36" s="100" t="s">
        <v>620</v>
      </c>
      <c r="B36" s="64" t="s">
        <v>621</v>
      </c>
      <c r="C36" s="64" t="s">
        <v>622</v>
      </c>
      <c r="D36" s="64" t="s">
        <v>623</v>
      </c>
      <c r="E36" s="60" t="s">
        <v>561</v>
      </c>
      <c r="F36" s="108"/>
      <c r="G36" s="108"/>
      <c r="H36" s="108"/>
      <c r="I36" s="108"/>
      <c r="J36" s="108"/>
      <c r="K36" s="108"/>
      <c r="L36" s="108"/>
      <c r="M36" s="108"/>
      <c r="N36" s="108"/>
      <c r="O36" s="108"/>
      <c r="P36" s="108"/>
      <c r="Q36" s="65" t="s">
        <v>516</v>
      </c>
      <c r="R36" s="65" t="s">
        <v>481</v>
      </c>
      <c r="S36" s="65" t="s">
        <v>570</v>
      </c>
      <c r="T36" s="68"/>
      <c r="U36" s="65" t="s">
        <v>481</v>
      </c>
      <c r="V36" s="68"/>
      <c r="W36" s="68"/>
      <c r="X36" s="68"/>
      <c r="Y36" s="68"/>
      <c r="Z36" s="100"/>
      <c r="AA36" s="100"/>
      <c r="AB36" s="100"/>
      <c r="AC36" s="100"/>
      <c r="AD36" s="100"/>
      <c r="AE36" s="100"/>
      <c r="AF36" s="100"/>
      <c r="AG36" s="100"/>
      <c r="AH36" s="100"/>
      <c r="AI36" s="100"/>
      <c r="AJ36" s="68"/>
      <c r="AK36" s="68"/>
      <c r="AL36" s="68"/>
      <c r="AM36" s="68"/>
    </row>
    <row r="37" spans="1:39" ht="108">
      <c r="A37" s="100" t="s">
        <v>624</v>
      </c>
      <c r="B37" s="64" t="s">
        <v>625</v>
      </c>
      <c r="C37" s="64" t="s">
        <v>626</v>
      </c>
      <c r="D37" s="64" t="s">
        <v>627</v>
      </c>
      <c r="E37" s="60" t="s">
        <v>561</v>
      </c>
      <c r="F37" s="108"/>
      <c r="G37" s="108"/>
      <c r="H37" s="108"/>
      <c r="I37" s="108"/>
      <c r="J37" s="108"/>
      <c r="K37" s="108"/>
      <c r="L37" s="108"/>
      <c r="M37" s="108"/>
      <c r="N37" s="108"/>
      <c r="O37" s="108"/>
      <c r="P37" s="108"/>
      <c r="Q37" s="65" t="s">
        <v>516</v>
      </c>
      <c r="R37" s="65" t="s">
        <v>481</v>
      </c>
      <c r="S37" s="65" t="s">
        <v>570</v>
      </c>
      <c r="T37" s="68"/>
      <c r="U37" s="65" t="s">
        <v>481</v>
      </c>
      <c r="V37" s="68"/>
      <c r="W37" s="68"/>
      <c r="X37" s="68"/>
      <c r="Y37" s="68"/>
      <c r="Z37" s="100"/>
      <c r="AA37" s="100"/>
      <c r="AB37" s="100"/>
      <c r="AC37" s="100"/>
      <c r="AD37" s="100"/>
      <c r="AE37" s="100"/>
      <c r="AF37" s="100"/>
      <c r="AG37" s="100"/>
      <c r="AH37" s="100"/>
      <c r="AI37" s="100"/>
      <c r="AJ37" s="68"/>
      <c r="AK37" s="68"/>
      <c r="AL37" s="68"/>
      <c r="AM37" s="68"/>
    </row>
  </sheetData>
  <mergeCells count="30">
    <mergeCell ref="C4:C5"/>
    <mergeCell ref="R4:R5"/>
    <mergeCell ref="F4:F5"/>
    <mergeCell ref="G4:G5"/>
    <mergeCell ref="H4:H5"/>
    <mergeCell ref="I4:I5"/>
    <mergeCell ref="J4:J5"/>
    <mergeCell ref="K4:K5"/>
    <mergeCell ref="L4:L5"/>
    <mergeCell ref="M4:M5"/>
    <mergeCell ref="N4:N5"/>
    <mergeCell ref="O4:O5"/>
    <mergeCell ref="P4:P5"/>
    <mergeCell ref="Q4:Q5"/>
    <mergeCell ref="AM4:AM5"/>
    <mergeCell ref="T4:T5"/>
    <mergeCell ref="S4:S5"/>
    <mergeCell ref="Z1:AM3"/>
    <mergeCell ref="Z4:AJ4"/>
    <mergeCell ref="Y4:Y5"/>
    <mergeCell ref="AK4:AL4"/>
    <mergeCell ref="V4:X4"/>
    <mergeCell ref="U4:U5"/>
    <mergeCell ref="A1:Y1"/>
    <mergeCell ref="A2:Y2"/>
    <mergeCell ref="A3:Y3"/>
    <mergeCell ref="B4:B5"/>
    <mergeCell ref="A4:A5"/>
    <mergeCell ref="E4:E5"/>
    <mergeCell ref="D4:D5"/>
  </mergeCells>
  <dataValidations count="3">
    <dataValidation type="list" allowBlank="1" showInputMessage="1" showErrorMessage="1" sqref="AK7:AK16 AK18:AK37" xr:uid="{415702D2-D0D9-4F99-A9C5-47463F8B00BC}">
      <formula1>$AP$1:$AP$5</formula1>
    </dataValidation>
    <dataValidation type="list" allowBlank="1" showInputMessage="1" showErrorMessage="1" sqref="V18:V37" xr:uid="{C9F92478-9A99-4308-A9B8-76DFF65B06D2}">
      <formula1>$AQ$1:$AQ$5</formula1>
    </dataValidation>
    <dataValidation type="list" allowBlank="1" showInputMessage="1" showErrorMessage="1" sqref="R6:R37 U6:U37" xr:uid="{35D81E4A-C539-4B3F-83B1-66BC9195021E}">
      <formula1>$AO$1:$AO$2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3D-FA5A-450B-B4CB-F1476B877D4C}">
  <sheetPr>
    <tabColor theme="6"/>
  </sheetPr>
  <dimension ref="A1:X55"/>
  <sheetViews>
    <sheetView zoomScale="55" zoomScaleNormal="55" workbookViewId="0">
      <pane ySplit="5" topLeftCell="A6" activePane="bottomLeft" state="frozen"/>
      <selection pane="bottomLeft" activeCell="A3" sqref="A3:S3"/>
    </sheetView>
  </sheetViews>
  <sheetFormatPr defaultColWidth="9.140625" defaultRowHeight="14.45"/>
  <cols>
    <col min="1" max="1" width="13.85546875" style="5" customWidth="1"/>
    <col min="2" max="2" width="15.5703125" style="5" customWidth="1"/>
    <col min="3" max="3" width="10.140625" style="5" customWidth="1"/>
    <col min="4" max="4" width="24.7109375" style="5" customWidth="1"/>
    <col min="5" max="7" width="8.7109375" style="5" customWidth="1"/>
    <col min="8" max="8" width="13.7109375" style="5" customWidth="1"/>
    <col min="9" max="9" width="10.140625" style="5" bestFit="1" customWidth="1"/>
    <col min="10" max="10" width="10.140625" style="5" customWidth="1"/>
    <col min="11" max="11" width="9.85546875" style="5" bestFit="1" customWidth="1"/>
    <col min="12" max="12" width="16.5703125" style="5" customWidth="1"/>
    <col min="13" max="13" width="8.5703125" style="5" customWidth="1"/>
    <col min="14" max="14" width="8.7109375" style="5" customWidth="1"/>
    <col min="15" max="15" width="12.7109375" style="5" customWidth="1"/>
    <col min="16" max="16" width="13.140625" style="5" customWidth="1"/>
    <col min="17" max="17" width="11" style="5" customWidth="1"/>
    <col min="18" max="18" width="7.42578125" style="5" customWidth="1"/>
    <col min="19" max="19" width="19.28515625" style="5" bestFit="1" customWidth="1"/>
    <col min="20" max="23" width="9.140625" style="5"/>
    <col min="24" max="24" width="0" style="5" hidden="1" customWidth="1"/>
    <col min="25" max="16384" width="9.140625" style="5"/>
  </cols>
  <sheetData>
    <row r="1" spans="1:24" customFormat="1" ht="15.75" customHeight="1">
      <c r="A1" s="129" t="s">
        <v>437</v>
      </c>
      <c r="B1" s="129"/>
      <c r="C1" s="129"/>
      <c r="D1" s="129"/>
      <c r="E1" s="129"/>
      <c r="F1" s="129"/>
      <c r="G1" s="129"/>
      <c r="H1" s="129"/>
      <c r="I1" s="129"/>
      <c r="J1" s="129"/>
      <c r="K1" s="129"/>
      <c r="L1" s="129"/>
      <c r="M1" s="129"/>
      <c r="N1" s="129"/>
      <c r="O1" s="129"/>
      <c r="P1" s="129"/>
      <c r="Q1" s="129"/>
      <c r="R1" s="129"/>
      <c r="S1" s="129"/>
      <c r="X1" s="94" t="s">
        <v>628</v>
      </c>
    </row>
    <row r="2" spans="1:24" customFormat="1" ht="15" customHeight="1">
      <c r="A2" s="130" t="s">
        <v>629</v>
      </c>
      <c r="B2" s="131"/>
      <c r="C2" s="131"/>
      <c r="D2" s="131"/>
      <c r="E2" s="131"/>
      <c r="F2" s="131"/>
      <c r="G2" s="131"/>
      <c r="H2" s="131"/>
      <c r="I2" s="131"/>
      <c r="J2" s="131"/>
      <c r="K2" s="131"/>
      <c r="L2" s="131"/>
      <c r="M2" s="131"/>
      <c r="N2" s="131"/>
      <c r="O2" s="131"/>
      <c r="P2" s="131"/>
      <c r="Q2" s="131"/>
      <c r="R2" s="131"/>
      <c r="S2" s="131"/>
      <c r="X2" s="94" t="s">
        <v>630</v>
      </c>
    </row>
    <row r="3" spans="1:24" customFormat="1" ht="15.75" customHeight="1">
      <c r="A3" s="132" t="s">
        <v>439</v>
      </c>
      <c r="B3" s="133"/>
      <c r="C3" s="133"/>
      <c r="D3" s="133"/>
      <c r="E3" s="133"/>
      <c r="F3" s="133"/>
      <c r="G3" s="133"/>
      <c r="H3" s="133"/>
      <c r="I3" s="133"/>
      <c r="J3" s="133"/>
      <c r="K3" s="133"/>
      <c r="L3" s="133"/>
      <c r="M3" s="133"/>
      <c r="N3" s="133"/>
      <c r="O3" s="133"/>
      <c r="P3" s="133"/>
      <c r="Q3" s="133"/>
      <c r="R3" s="133"/>
      <c r="S3" s="133"/>
    </row>
    <row r="4" spans="1:24" ht="29.25" customHeight="1">
      <c r="A4" s="152" t="s">
        <v>631</v>
      </c>
      <c r="B4" s="152" t="s">
        <v>632</v>
      </c>
      <c r="C4" s="152" t="s">
        <v>633</v>
      </c>
      <c r="D4" s="152" t="s">
        <v>634</v>
      </c>
      <c r="E4" s="154" t="s">
        <v>635</v>
      </c>
      <c r="F4" s="155"/>
      <c r="G4" s="156"/>
      <c r="H4" s="152" t="s">
        <v>636</v>
      </c>
      <c r="I4" s="158" t="s">
        <v>637</v>
      </c>
      <c r="J4" s="158"/>
      <c r="K4" s="158"/>
      <c r="L4" s="158" t="s">
        <v>638</v>
      </c>
      <c r="M4" s="159" t="s">
        <v>639</v>
      </c>
      <c r="N4" s="159"/>
      <c r="O4" s="159"/>
      <c r="P4" s="159"/>
      <c r="Q4" s="159"/>
      <c r="R4" s="159"/>
      <c r="S4" s="152" t="s">
        <v>640</v>
      </c>
    </row>
    <row r="5" spans="1:24" ht="31.5" customHeight="1">
      <c r="A5" s="153"/>
      <c r="B5" s="153"/>
      <c r="C5" s="153"/>
      <c r="D5" s="153"/>
      <c r="E5" s="88" t="s">
        <v>641</v>
      </c>
      <c r="F5" s="88" t="s">
        <v>642</v>
      </c>
      <c r="G5" s="90" t="s">
        <v>643</v>
      </c>
      <c r="H5" s="157"/>
      <c r="I5" s="80" t="s">
        <v>644</v>
      </c>
      <c r="J5" s="80" t="s">
        <v>645</v>
      </c>
      <c r="K5" s="80" t="s">
        <v>646</v>
      </c>
      <c r="L5" s="158"/>
      <c r="M5" s="95" t="s">
        <v>647</v>
      </c>
      <c r="N5" s="95" t="s">
        <v>648</v>
      </c>
      <c r="O5" s="95" t="s">
        <v>649</v>
      </c>
      <c r="P5" s="95" t="s">
        <v>650</v>
      </c>
      <c r="Q5" s="95" t="s">
        <v>651</v>
      </c>
      <c r="R5" s="95" t="s">
        <v>652</v>
      </c>
      <c r="S5" s="153"/>
    </row>
    <row r="6" spans="1:24">
      <c r="A6" s="68"/>
      <c r="B6" s="68"/>
      <c r="C6" s="68"/>
      <c r="D6" s="68"/>
      <c r="E6" s="68"/>
      <c r="F6" s="89"/>
      <c r="G6" s="89"/>
      <c r="H6" s="68"/>
      <c r="I6" s="68"/>
      <c r="J6" s="68"/>
      <c r="K6" s="68"/>
      <c r="L6" s="68"/>
      <c r="M6" s="68"/>
      <c r="N6" s="68"/>
      <c r="O6" s="68"/>
      <c r="P6" s="68"/>
      <c r="Q6" s="68"/>
      <c r="R6" s="68"/>
      <c r="S6" s="69" t="s">
        <v>653</v>
      </c>
    </row>
    <row r="7" spans="1:24">
      <c r="A7" s="68"/>
      <c r="B7" s="68"/>
      <c r="C7" s="68"/>
      <c r="D7" s="68"/>
      <c r="E7" s="68"/>
      <c r="F7" s="68"/>
      <c r="G7" s="68"/>
      <c r="H7" s="68"/>
      <c r="I7" s="68"/>
      <c r="J7" s="68"/>
      <c r="K7" s="68"/>
      <c r="L7" s="68"/>
      <c r="M7" s="68"/>
      <c r="N7" s="68"/>
      <c r="O7" s="68"/>
      <c r="P7" s="68"/>
      <c r="Q7" s="68"/>
      <c r="R7" s="68"/>
      <c r="S7" s="68"/>
    </row>
    <row r="8" spans="1:24">
      <c r="A8" s="68"/>
      <c r="B8" s="68"/>
      <c r="C8" s="68"/>
      <c r="D8" s="68"/>
      <c r="E8" s="68"/>
      <c r="F8" s="68"/>
      <c r="G8" s="68"/>
      <c r="H8" s="68"/>
      <c r="I8" s="68"/>
      <c r="J8" s="68"/>
      <c r="K8" s="68"/>
      <c r="L8" s="68"/>
      <c r="M8" s="68"/>
      <c r="N8" s="68"/>
      <c r="O8" s="68"/>
      <c r="P8" s="68"/>
      <c r="Q8" s="68"/>
      <c r="R8" s="68"/>
      <c r="S8" s="68"/>
    </row>
    <row r="9" spans="1:24">
      <c r="A9" s="68"/>
      <c r="B9" s="68"/>
      <c r="C9" s="68"/>
      <c r="D9" s="68"/>
      <c r="E9" s="68"/>
      <c r="F9" s="68"/>
      <c r="G9" s="68"/>
      <c r="H9" s="68"/>
      <c r="I9" s="68"/>
      <c r="J9" s="68"/>
      <c r="K9" s="68"/>
      <c r="L9" s="68"/>
      <c r="M9" s="68"/>
      <c r="N9" s="68"/>
      <c r="O9" s="68"/>
      <c r="P9" s="68"/>
      <c r="Q9" s="68"/>
      <c r="R9" s="68"/>
      <c r="S9" s="68"/>
    </row>
    <row r="10" spans="1:24">
      <c r="A10" s="68"/>
      <c r="B10" s="68"/>
      <c r="C10" s="68"/>
      <c r="D10" s="68"/>
      <c r="E10" s="68"/>
      <c r="F10" s="68"/>
      <c r="G10" s="68"/>
      <c r="H10" s="68"/>
      <c r="I10" s="68"/>
      <c r="J10" s="68"/>
      <c r="K10" s="68"/>
      <c r="L10" s="68"/>
      <c r="M10" s="68"/>
      <c r="N10" s="68"/>
      <c r="O10" s="68"/>
      <c r="P10" s="68"/>
      <c r="Q10" s="68"/>
      <c r="R10" s="68"/>
      <c r="S10" s="68"/>
    </row>
    <row r="11" spans="1:24">
      <c r="A11" s="68"/>
      <c r="B11" s="68"/>
      <c r="C11" s="68"/>
      <c r="D11" s="68"/>
      <c r="E11" s="68"/>
      <c r="F11" s="68"/>
      <c r="G11" s="68"/>
      <c r="H11" s="68"/>
      <c r="I11" s="68"/>
      <c r="J11" s="68"/>
      <c r="K11" s="68"/>
      <c r="L11" s="68"/>
      <c r="M11" s="68"/>
      <c r="N11" s="68"/>
      <c r="O11" s="68"/>
      <c r="P11" s="68"/>
      <c r="Q11" s="68"/>
      <c r="R11" s="68"/>
      <c r="S11" s="68"/>
    </row>
    <row r="12" spans="1:24">
      <c r="A12" s="68"/>
      <c r="B12" s="68"/>
      <c r="C12" s="68"/>
      <c r="D12" s="68"/>
      <c r="E12" s="68"/>
      <c r="F12" s="68"/>
      <c r="G12" s="68"/>
      <c r="H12" s="68"/>
      <c r="I12" s="68"/>
      <c r="J12" s="68"/>
      <c r="K12" s="68"/>
      <c r="L12" s="68"/>
      <c r="M12" s="68"/>
      <c r="N12" s="68"/>
      <c r="O12" s="68"/>
      <c r="P12" s="68"/>
      <c r="Q12" s="68"/>
      <c r="R12" s="68"/>
      <c r="S12" s="68"/>
    </row>
    <row r="13" spans="1:24">
      <c r="A13" s="68"/>
      <c r="B13" s="68"/>
      <c r="C13" s="68"/>
      <c r="D13" s="68"/>
      <c r="E13" s="68"/>
      <c r="F13" s="68"/>
      <c r="G13" s="68"/>
      <c r="H13" s="68"/>
      <c r="I13" s="68"/>
      <c r="J13" s="68"/>
      <c r="K13" s="68"/>
      <c r="L13" s="68"/>
      <c r="M13" s="68"/>
      <c r="N13" s="68"/>
      <c r="O13" s="68"/>
      <c r="P13" s="68"/>
      <c r="Q13" s="68"/>
      <c r="R13" s="68"/>
      <c r="S13" s="68"/>
    </row>
    <row r="14" spans="1:24">
      <c r="A14" s="68"/>
      <c r="B14" s="68"/>
      <c r="C14" s="68"/>
      <c r="D14" s="68"/>
      <c r="E14" s="68"/>
      <c r="F14" s="68"/>
      <c r="G14" s="68"/>
      <c r="H14" s="68"/>
      <c r="I14" s="68"/>
      <c r="J14" s="68"/>
      <c r="K14" s="68"/>
      <c r="L14" s="68"/>
      <c r="M14" s="68"/>
      <c r="N14" s="68"/>
      <c r="O14" s="68"/>
      <c r="P14" s="68"/>
      <c r="Q14" s="68"/>
      <c r="R14" s="68"/>
      <c r="S14" s="68"/>
    </row>
    <row r="15" spans="1:24">
      <c r="A15" s="68"/>
      <c r="B15" s="68"/>
      <c r="C15" s="68"/>
      <c r="D15" s="68"/>
      <c r="E15" s="68"/>
      <c r="F15" s="68"/>
      <c r="G15" s="68"/>
      <c r="H15" s="68"/>
      <c r="I15" s="68"/>
      <c r="J15" s="68"/>
      <c r="K15" s="68"/>
      <c r="L15" s="68"/>
      <c r="M15" s="68"/>
      <c r="N15" s="68"/>
      <c r="O15" s="68"/>
      <c r="P15" s="68"/>
      <c r="Q15" s="68"/>
      <c r="R15" s="68"/>
      <c r="S15" s="68"/>
    </row>
    <row r="16" spans="1:24">
      <c r="A16" s="68"/>
      <c r="B16" s="68"/>
      <c r="C16" s="68"/>
      <c r="D16" s="68"/>
      <c r="E16" s="68"/>
      <c r="F16" s="68"/>
      <c r="G16" s="68"/>
      <c r="H16" s="68"/>
      <c r="I16" s="68"/>
      <c r="J16" s="68"/>
      <c r="K16" s="68"/>
      <c r="L16" s="68"/>
      <c r="M16" s="68"/>
      <c r="N16" s="68"/>
      <c r="O16" s="68"/>
      <c r="P16" s="68"/>
      <c r="Q16" s="68"/>
      <c r="R16" s="68"/>
      <c r="S16" s="68"/>
    </row>
    <row r="17" spans="1:19">
      <c r="A17" s="68"/>
      <c r="B17" s="68"/>
      <c r="C17" s="68"/>
      <c r="D17" s="68"/>
      <c r="E17" s="68"/>
      <c r="F17" s="68"/>
      <c r="G17" s="68"/>
      <c r="H17" s="68"/>
      <c r="I17" s="68"/>
      <c r="J17" s="68"/>
      <c r="K17" s="68"/>
      <c r="L17" s="68"/>
      <c r="M17" s="68"/>
      <c r="N17" s="68"/>
      <c r="O17" s="68"/>
      <c r="P17" s="68"/>
      <c r="Q17" s="68"/>
      <c r="R17" s="68"/>
      <c r="S17" s="68"/>
    </row>
    <row r="18" spans="1:19">
      <c r="A18" s="68"/>
      <c r="B18" s="68"/>
      <c r="C18" s="68"/>
      <c r="D18" s="68"/>
      <c r="E18" s="68"/>
      <c r="F18" s="68"/>
      <c r="G18" s="68"/>
      <c r="H18" s="68"/>
      <c r="I18" s="68"/>
      <c r="J18" s="68"/>
      <c r="K18" s="68"/>
      <c r="L18" s="68"/>
      <c r="M18" s="68"/>
      <c r="N18" s="68"/>
      <c r="O18" s="68"/>
      <c r="P18" s="68"/>
      <c r="Q18" s="68"/>
      <c r="R18" s="68"/>
      <c r="S18" s="68"/>
    </row>
    <row r="19" spans="1:19">
      <c r="A19" s="68"/>
      <c r="B19" s="68"/>
      <c r="C19" s="68"/>
      <c r="D19" s="68"/>
      <c r="E19" s="68"/>
      <c r="F19" s="68"/>
      <c r="G19" s="68"/>
      <c r="H19" s="68"/>
      <c r="I19" s="68"/>
      <c r="J19" s="68"/>
      <c r="K19" s="68"/>
      <c r="L19" s="68"/>
      <c r="M19" s="68"/>
      <c r="N19" s="68"/>
      <c r="O19" s="68"/>
      <c r="P19" s="68"/>
      <c r="Q19" s="68"/>
      <c r="R19" s="68"/>
      <c r="S19" s="68"/>
    </row>
    <row r="20" spans="1:19">
      <c r="A20" s="68"/>
      <c r="B20" s="68"/>
      <c r="C20" s="68"/>
      <c r="D20" s="68"/>
      <c r="E20" s="68"/>
      <c r="F20" s="68"/>
      <c r="G20" s="68"/>
      <c r="H20" s="68"/>
      <c r="I20" s="68"/>
      <c r="J20" s="68"/>
      <c r="K20" s="68"/>
      <c r="L20" s="68"/>
      <c r="M20" s="68"/>
      <c r="N20" s="68"/>
      <c r="O20" s="68"/>
      <c r="P20" s="68"/>
      <c r="Q20" s="68"/>
      <c r="R20" s="68"/>
      <c r="S20" s="68"/>
    </row>
    <row r="21" spans="1:19">
      <c r="A21" s="68"/>
      <c r="B21" s="68"/>
      <c r="C21" s="68"/>
      <c r="D21" s="68"/>
      <c r="E21" s="68"/>
      <c r="F21" s="68"/>
      <c r="G21" s="68"/>
      <c r="H21" s="68"/>
      <c r="I21" s="68"/>
      <c r="J21" s="68"/>
      <c r="K21" s="68"/>
      <c r="L21" s="68"/>
      <c r="M21" s="68"/>
      <c r="N21" s="68"/>
      <c r="O21" s="68"/>
      <c r="P21" s="68"/>
      <c r="Q21" s="68"/>
      <c r="R21" s="68"/>
      <c r="S21" s="68"/>
    </row>
    <row r="22" spans="1:19">
      <c r="A22" s="68"/>
      <c r="B22" s="68"/>
      <c r="C22" s="68"/>
      <c r="D22" s="68"/>
      <c r="E22" s="68"/>
      <c r="F22" s="68"/>
      <c r="G22" s="68"/>
      <c r="H22" s="68"/>
      <c r="I22" s="68"/>
      <c r="J22" s="68"/>
      <c r="K22" s="68"/>
      <c r="L22" s="68"/>
      <c r="M22" s="68"/>
      <c r="N22" s="68"/>
      <c r="O22" s="68"/>
      <c r="P22" s="68"/>
      <c r="Q22" s="68"/>
      <c r="R22" s="68"/>
      <c r="S22" s="68"/>
    </row>
    <row r="23" spans="1:19">
      <c r="A23" s="68"/>
      <c r="B23" s="68"/>
      <c r="C23" s="68"/>
      <c r="D23" s="68"/>
      <c r="E23" s="68"/>
      <c r="F23" s="68"/>
      <c r="G23" s="68"/>
      <c r="H23" s="68"/>
      <c r="I23" s="68"/>
      <c r="J23" s="68"/>
      <c r="K23" s="68"/>
      <c r="L23" s="68"/>
      <c r="M23" s="68"/>
      <c r="N23" s="68"/>
      <c r="O23" s="68"/>
      <c r="P23" s="68"/>
      <c r="Q23" s="68"/>
      <c r="R23" s="68"/>
      <c r="S23" s="68"/>
    </row>
    <row r="24" spans="1:19">
      <c r="A24" s="68"/>
      <c r="B24" s="68"/>
      <c r="C24" s="68"/>
      <c r="D24" s="68"/>
      <c r="E24" s="68"/>
      <c r="F24" s="68"/>
      <c r="G24" s="68"/>
      <c r="H24" s="68"/>
      <c r="I24" s="68"/>
      <c r="J24" s="68"/>
      <c r="K24" s="68"/>
      <c r="L24" s="68"/>
      <c r="M24" s="68"/>
      <c r="N24" s="68"/>
      <c r="O24" s="68"/>
      <c r="P24" s="68"/>
      <c r="Q24" s="68"/>
      <c r="R24" s="68"/>
      <c r="S24" s="68"/>
    </row>
    <row r="25" spans="1:19">
      <c r="A25" s="68"/>
      <c r="B25" s="68"/>
      <c r="C25" s="68"/>
      <c r="D25" s="68"/>
      <c r="E25" s="68"/>
      <c r="F25" s="68"/>
      <c r="G25" s="68"/>
      <c r="H25" s="68"/>
      <c r="I25" s="68"/>
      <c r="J25" s="68"/>
      <c r="K25" s="68"/>
      <c r="L25" s="68"/>
      <c r="M25" s="68"/>
      <c r="N25" s="68"/>
      <c r="O25" s="68"/>
      <c r="P25" s="68"/>
      <c r="Q25" s="68"/>
      <c r="R25" s="68"/>
      <c r="S25" s="68"/>
    </row>
    <row r="26" spans="1:19">
      <c r="A26" s="68"/>
      <c r="B26" s="68"/>
      <c r="C26" s="68"/>
      <c r="D26" s="68"/>
      <c r="E26" s="68"/>
      <c r="F26" s="68"/>
      <c r="G26" s="68"/>
      <c r="H26" s="68"/>
      <c r="I26" s="68"/>
      <c r="J26" s="68"/>
      <c r="K26" s="68"/>
      <c r="L26" s="68"/>
      <c r="M26" s="68"/>
      <c r="N26" s="68"/>
      <c r="O26" s="68"/>
      <c r="P26" s="68"/>
      <c r="Q26" s="68"/>
      <c r="R26" s="68"/>
      <c r="S26" s="68"/>
    </row>
    <row r="27" spans="1:19">
      <c r="A27" s="68"/>
      <c r="B27" s="68"/>
      <c r="C27" s="68"/>
      <c r="D27" s="68"/>
      <c r="E27" s="68"/>
      <c r="F27" s="68"/>
      <c r="G27" s="68"/>
      <c r="H27" s="68"/>
      <c r="I27" s="68"/>
      <c r="J27" s="68"/>
      <c r="K27" s="68"/>
      <c r="L27" s="68"/>
      <c r="M27" s="68"/>
      <c r="N27" s="68"/>
      <c r="O27" s="68"/>
      <c r="P27" s="68"/>
      <c r="Q27" s="68"/>
      <c r="R27" s="68"/>
      <c r="S27" s="68"/>
    </row>
    <row r="28" spans="1:19">
      <c r="A28" s="68"/>
      <c r="B28" s="68"/>
      <c r="C28" s="68"/>
      <c r="D28" s="68"/>
      <c r="E28" s="68"/>
      <c r="F28" s="68"/>
      <c r="G28" s="68"/>
      <c r="H28" s="68"/>
      <c r="I28" s="68"/>
      <c r="J28" s="68"/>
      <c r="K28" s="68"/>
      <c r="L28" s="68"/>
      <c r="M28" s="68"/>
      <c r="N28" s="68"/>
      <c r="O28" s="68"/>
      <c r="P28" s="68"/>
      <c r="Q28" s="68"/>
      <c r="R28" s="68"/>
      <c r="S28" s="68"/>
    </row>
    <row r="29" spans="1:19">
      <c r="A29" s="68"/>
      <c r="B29" s="68"/>
      <c r="C29" s="68"/>
      <c r="D29" s="68"/>
      <c r="E29" s="68"/>
      <c r="F29" s="68"/>
      <c r="G29" s="68"/>
      <c r="H29" s="68"/>
      <c r="I29" s="68"/>
      <c r="J29" s="68"/>
      <c r="K29" s="68"/>
      <c r="L29" s="68"/>
      <c r="M29" s="68"/>
      <c r="N29" s="68"/>
      <c r="O29" s="68"/>
      <c r="P29" s="68"/>
      <c r="Q29" s="68"/>
      <c r="R29" s="68"/>
      <c r="S29" s="68"/>
    </row>
    <row r="30" spans="1:19">
      <c r="A30" s="68"/>
      <c r="B30" s="68"/>
      <c r="C30" s="68"/>
      <c r="D30" s="68"/>
      <c r="E30" s="68"/>
      <c r="F30" s="68"/>
      <c r="G30" s="68"/>
      <c r="H30" s="68"/>
      <c r="I30" s="68"/>
      <c r="J30" s="68"/>
      <c r="K30" s="68"/>
      <c r="L30" s="68"/>
      <c r="M30" s="68"/>
      <c r="N30" s="68"/>
      <c r="O30" s="68"/>
      <c r="P30" s="68"/>
      <c r="Q30" s="68"/>
      <c r="R30" s="68"/>
      <c r="S30" s="68"/>
    </row>
    <row r="31" spans="1:19">
      <c r="A31" s="68"/>
      <c r="B31" s="68"/>
      <c r="C31" s="68"/>
      <c r="D31" s="68"/>
      <c r="E31" s="68"/>
      <c r="F31" s="68"/>
      <c r="G31" s="68"/>
      <c r="H31" s="68"/>
      <c r="I31" s="68"/>
      <c r="J31" s="68"/>
      <c r="K31" s="68"/>
      <c r="L31" s="68"/>
      <c r="M31" s="68"/>
      <c r="N31" s="68"/>
      <c r="O31" s="68"/>
      <c r="P31" s="68"/>
      <c r="Q31" s="68"/>
      <c r="R31" s="68"/>
      <c r="S31" s="68"/>
    </row>
    <row r="32" spans="1:19">
      <c r="A32" s="68"/>
      <c r="B32" s="68"/>
      <c r="C32" s="68"/>
      <c r="D32" s="68"/>
      <c r="E32" s="68"/>
      <c r="F32" s="68"/>
      <c r="G32" s="68"/>
      <c r="H32" s="68"/>
      <c r="I32" s="68"/>
      <c r="J32" s="68"/>
      <c r="K32" s="68"/>
      <c r="L32" s="68"/>
      <c r="M32" s="68"/>
      <c r="N32" s="68"/>
      <c r="O32" s="68"/>
      <c r="P32" s="68"/>
      <c r="Q32" s="68"/>
      <c r="R32" s="68"/>
      <c r="S32" s="68"/>
    </row>
    <row r="33" spans="1:19">
      <c r="A33" s="68"/>
      <c r="B33" s="68"/>
      <c r="C33" s="68"/>
      <c r="D33" s="68"/>
      <c r="E33" s="68"/>
      <c r="F33" s="68"/>
      <c r="G33" s="68"/>
      <c r="H33" s="68"/>
      <c r="I33" s="68"/>
      <c r="J33" s="68"/>
      <c r="K33" s="68"/>
      <c r="L33" s="68"/>
      <c r="M33" s="68"/>
      <c r="N33" s="68"/>
      <c r="O33" s="68"/>
      <c r="P33" s="68"/>
      <c r="Q33" s="68"/>
      <c r="R33" s="68"/>
      <c r="S33" s="68"/>
    </row>
    <row r="34" spans="1:19">
      <c r="A34" s="68"/>
      <c r="B34" s="68"/>
      <c r="C34" s="68"/>
      <c r="D34" s="68"/>
      <c r="E34" s="68"/>
      <c r="F34" s="68"/>
      <c r="G34" s="68"/>
      <c r="H34" s="68"/>
      <c r="I34" s="68"/>
      <c r="J34" s="68"/>
      <c r="K34" s="68"/>
      <c r="L34" s="68"/>
      <c r="M34" s="68"/>
      <c r="N34" s="68"/>
      <c r="O34" s="68"/>
      <c r="P34" s="68"/>
      <c r="Q34" s="68"/>
      <c r="R34" s="68"/>
      <c r="S34" s="68"/>
    </row>
    <row r="35" spans="1:19">
      <c r="A35" s="68"/>
      <c r="B35" s="68"/>
      <c r="C35" s="68"/>
      <c r="D35" s="68"/>
      <c r="E35" s="68"/>
      <c r="F35" s="68"/>
      <c r="G35" s="68"/>
      <c r="H35" s="68"/>
      <c r="I35" s="68"/>
      <c r="J35" s="68"/>
      <c r="K35" s="68"/>
      <c r="L35" s="68"/>
      <c r="M35" s="68"/>
      <c r="N35" s="68"/>
      <c r="O35" s="68"/>
      <c r="P35" s="68"/>
      <c r="Q35" s="68"/>
      <c r="R35" s="68"/>
      <c r="S35" s="68"/>
    </row>
    <row r="36" spans="1:19">
      <c r="A36" s="68"/>
      <c r="B36" s="68"/>
      <c r="C36" s="68"/>
      <c r="D36" s="68"/>
      <c r="E36" s="68"/>
      <c r="F36" s="68"/>
      <c r="G36" s="68"/>
      <c r="H36" s="68"/>
      <c r="I36" s="68"/>
      <c r="J36" s="68"/>
      <c r="K36" s="68"/>
      <c r="L36" s="68"/>
      <c r="M36" s="68"/>
      <c r="N36" s="68"/>
      <c r="O36" s="68"/>
      <c r="P36" s="68"/>
      <c r="Q36" s="68"/>
      <c r="R36" s="68"/>
      <c r="S36" s="68"/>
    </row>
    <row r="37" spans="1:19">
      <c r="A37" s="68"/>
      <c r="B37" s="68"/>
      <c r="C37" s="68"/>
      <c r="D37" s="68"/>
      <c r="E37" s="68"/>
      <c r="F37" s="68"/>
      <c r="G37" s="68"/>
      <c r="H37" s="68"/>
      <c r="I37" s="68"/>
      <c r="J37" s="68"/>
      <c r="K37" s="68"/>
      <c r="L37" s="68"/>
      <c r="M37" s="68"/>
      <c r="N37" s="68"/>
      <c r="O37" s="68"/>
      <c r="P37" s="68"/>
      <c r="Q37" s="68"/>
      <c r="R37" s="68"/>
      <c r="S37" s="68"/>
    </row>
    <row r="38" spans="1:19">
      <c r="A38" s="68"/>
      <c r="B38" s="68"/>
      <c r="C38" s="68"/>
      <c r="D38" s="68"/>
      <c r="E38" s="68"/>
      <c r="F38" s="68"/>
      <c r="G38" s="68"/>
      <c r="H38" s="68"/>
      <c r="I38" s="68"/>
      <c r="J38" s="68"/>
      <c r="K38" s="68"/>
      <c r="L38" s="68"/>
      <c r="M38" s="68"/>
      <c r="N38" s="68"/>
      <c r="O38" s="68"/>
      <c r="P38" s="68"/>
      <c r="Q38" s="68"/>
      <c r="R38" s="68"/>
      <c r="S38" s="68"/>
    </row>
    <row r="39" spans="1:19">
      <c r="A39" s="68"/>
      <c r="B39" s="68"/>
      <c r="C39" s="68"/>
      <c r="D39" s="68"/>
      <c r="E39" s="68"/>
      <c r="F39" s="68"/>
      <c r="G39" s="68"/>
      <c r="H39" s="68"/>
      <c r="I39" s="68"/>
      <c r="J39" s="68"/>
      <c r="K39" s="68"/>
      <c r="L39" s="68"/>
      <c r="M39" s="68"/>
      <c r="N39" s="68"/>
      <c r="O39" s="68"/>
      <c r="P39" s="68"/>
      <c r="Q39" s="68"/>
      <c r="R39" s="68"/>
      <c r="S39" s="68"/>
    </row>
    <row r="40" spans="1:19">
      <c r="A40" s="68"/>
      <c r="B40" s="68"/>
      <c r="C40" s="68"/>
      <c r="D40" s="68"/>
      <c r="E40" s="68"/>
      <c r="F40" s="68"/>
      <c r="G40" s="68"/>
      <c r="H40" s="68"/>
      <c r="I40" s="68"/>
      <c r="J40" s="68"/>
      <c r="K40" s="68"/>
      <c r="L40" s="68"/>
      <c r="M40" s="68"/>
      <c r="N40" s="68"/>
      <c r="O40" s="68"/>
      <c r="P40" s="68"/>
      <c r="Q40" s="68"/>
      <c r="R40" s="68"/>
      <c r="S40" s="68"/>
    </row>
    <row r="41" spans="1:19">
      <c r="A41" s="68"/>
      <c r="B41" s="68"/>
      <c r="C41" s="68"/>
      <c r="D41" s="68"/>
      <c r="E41" s="68"/>
      <c r="F41" s="68"/>
      <c r="G41" s="68"/>
      <c r="H41" s="68"/>
      <c r="I41" s="68"/>
      <c r="J41" s="68"/>
      <c r="K41" s="68"/>
      <c r="L41" s="68"/>
      <c r="M41" s="68"/>
      <c r="N41" s="68"/>
      <c r="O41" s="68"/>
      <c r="P41" s="68"/>
      <c r="Q41" s="68"/>
      <c r="R41" s="68"/>
      <c r="S41" s="68"/>
    </row>
    <row r="42" spans="1:19">
      <c r="A42" s="68"/>
      <c r="B42" s="68"/>
      <c r="C42" s="68"/>
      <c r="D42" s="68"/>
      <c r="E42" s="68"/>
      <c r="F42" s="68"/>
      <c r="G42" s="68"/>
      <c r="H42" s="68"/>
      <c r="I42" s="68"/>
      <c r="J42" s="68"/>
      <c r="K42" s="68"/>
      <c r="L42" s="68"/>
      <c r="M42" s="68"/>
      <c r="N42" s="68"/>
      <c r="O42" s="68"/>
      <c r="P42" s="68"/>
      <c r="Q42" s="68"/>
      <c r="R42" s="68"/>
      <c r="S42" s="68"/>
    </row>
    <row r="43" spans="1:19">
      <c r="A43" s="68"/>
      <c r="B43" s="68"/>
      <c r="C43" s="68"/>
      <c r="D43" s="68"/>
      <c r="E43" s="68"/>
      <c r="F43" s="68"/>
      <c r="G43" s="68"/>
      <c r="H43" s="68"/>
      <c r="I43" s="68"/>
      <c r="J43" s="68"/>
      <c r="K43" s="68"/>
      <c r="L43" s="68"/>
      <c r="M43" s="68"/>
      <c r="N43" s="68"/>
      <c r="O43" s="68"/>
      <c r="P43" s="68"/>
      <c r="Q43" s="68"/>
      <c r="R43" s="68"/>
      <c r="S43" s="68"/>
    </row>
    <row r="44" spans="1:19">
      <c r="A44" s="68"/>
      <c r="B44" s="68"/>
      <c r="C44" s="68"/>
      <c r="D44" s="68"/>
      <c r="E44" s="68"/>
      <c r="F44" s="68"/>
      <c r="G44" s="68"/>
      <c r="H44" s="68"/>
      <c r="I44" s="68"/>
      <c r="J44" s="68"/>
      <c r="K44" s="68"/>
      <c r="L44" s="68"/>
      <c r="M44" s="68"/>
      <c r="N44" s="68"/>
      <c r="O44" s="68"/>
      <c r="P44" s="68"/>
      <c r="Q44" s="68"/>
      <c r="R44" s="68"/>
      <c r="S44" s="68"/>
    </row>
    <row r="45" spans="1:19">
      <c r="A45" s="68"/>
      <c r="B45" s="68"/>
      <c r="C45" s="68"/>
      <c r="D45" s="68"/>
      <c r="E45" s="68"/>
      <c r="F45" s="68"/>
      <c r="G45" s="68"/>
      <c r="H45" s="68"/>
      <c r="I45" s="68"/>
      <c r="J45" s="68"/>
      <c r="K45" s="68"/>
      <c r="L45" s="68"/>
      <c r="M45" s="68"/>
      <c r="N45" s="68"/>
      <c r="O45" s="68"/>
      <c r="P45" s="68"/>
      <c r="Q45" s="68"/>
      <c r="R45" s="68"/>
      <c r="S45" s="68"/>
    </row>
    <row r="46" spans="1:19">
      <c r="A46" s="68"/>
      <c r="B46" s="68"/>
      <c r="C46" s="68"/>
      <c r="D46" s="68"/>
      <c r="E46" s="68"/>
      <c r="F46" s="68"/>
      <c r="G46" s="68"/>
      <c r="H46" s="68"/>
      <c r="I46" s="68"/>
      <c r="J46" s="68"/>
      <c r="K46" s="68"/>
      <c r="L46" s="68"/>
      <c r="M46" s="68"/>
      <c r="N46" s="68"/>
      <c r="O46" s="68"/>
      <c r="P46" s="68"/>
      <c r="Q46" s="68"/>
      <c r="R46" s="68"/>
      <c r="S46" s="68"/>
    </row>
    <row r="47" spans="1:19">
      <c r="A47" s="68"/>
      <c r="B47" s="68"/>
      <c r="C47" s="68"/>
      <c r="D47" s="68"/>
      <c r="E47" s="68"/>
      <c r="F47" s="68"/>
      <c r="G47" s="68"/>
      <c r="H47" s="68"/>
      <c r="I47" s="68"/>
      <c r="J47" s="68"/>
      <c r="K47" s="68"/>
      <c r="L47" s="68"/>
      <c r="M47" s="68"/>
      <c r="N47" s="68"/>
      <c r="O47" s="68"/>
      <c r="P47" s="68"/>
      <c r="Q47" s="68"/>
      <c r="R47" s="68"/>
      <c r="S47" s="68"/>
    </row>
    <row r="48" spans="1:19">
      <c r="A48" s="68"/>
      <c r="B48" s="68"/>
      <c r="C48" s="68"/>
      <c r="D48" s="68"/>
      <c r="E48" s="68"/>
      <c r="F48" s="68"/>
      <c r="G48" s="68"/>
      <c r="H48" s="68"/>
      <c r="I48" s="68"/>
      <c r="J48" s="68"/>
      <c r="K48" s="68"/>
      <c r="L48" s="68"/>
      <c r="M48" s="68"/>
      <c r="N48" s="68"/>
      <c r="O48" s="68"/>
      <c r="P48" s="68"/>
      <c r="Q48" s="68"/>
      <c r="R48" s="68"/>
      <c r="S48" s="68"/>
    </row>
    <row r="49" spans="1:19">
      <c r="A49" s="68"/>
      <c r="B49" s="68"/>
      <c r="C49" s="68"/>
      <c r="D49" s="68"/>
      <c r="E49" s="68"/>
      <c r="F49" s="68"/>
      <c r="G49" s="68"/>
      <c r="H49" s="68"/>
      <c r="I49" s="68"/>
      <c r="J49" s="68"/>
      <c r="K49" s="68"/>
      <c r="L49" s="68"/>
      <c r="M49" s="68"/>
      <c r="N49" s="68"/>
      <c r="O49" s="68"/>
      <c r="P49" s="68"/>
      <c r="Q49" s="68"/>
      <c r="R49" s="68"/>
      <c r="S49" s="68"/>
    </row>
    <row r="50" spans="1:19">
      <c r="A50" s="68"/>
      <c r="B50" s="68"/>
      <c r="C50" s="68"/>
      <c r="D50" s="68"/>
      <c r="E50" s="68"/>
      <c r="F50" s="68"/>
      <c r="G50" s="68"/>
      <c r="H50" s="68"/>
      <c r="I50" s="68"/>
      <c r="J50" s="68"/>
      <c r="K50" s="68"/>
      <c r="L50" s="68"/>
      <c r="M50" s="68"/>
      <c r="N50" s="68"/>
      <c r="O50" s="68"/>
      <c r="P50" s="68"/>
      <c r="Q50" s="68"/>
      <c r="R50" s="68"/>
      <c r="S50" s="68"/>
    </row>
    <row r="51" spans="1:19">
      <c r="A51" s="68"/>
      <c r="B51" s="68"/>
      <c r="C51" s="68"/>
      <c r="D51" s="68"/>
      <c r="E51" s="68"/>
      <c r="F51" s="68"/>
      <c r="G51" s="68"/>
      <c r="H51" s="68"/>
      <c r="I51" s="68"/>
      <c r="J51" s="68"/>
      <c r="K51" s="68"/>
      <c r="L51" s="68"/>
      <c r="M51" s="68"/>
      <c r="N51" s="68"/>
      <c r="O51" s="68"/>
      <c r="P51" s="68"/>
      <c r="Q51" s="68"/>
      <c r="R51" s="68"/>
      <c r="S51" s="68"/>
    </row>
    <row r="52" spans="1:19">
      <c r="A52" s="68"/>
      <c r="B52" s="68"/>
      <c r="C52" s="68"/>
      <c r="D52" s="68"/>
      <c r="E52" s="68"/>
      <c r="F52" s="68"/>
      <c r="G52" s="68"/>
      <c r="H52" s="68"/>
      <c r="I52" s="68"/>
      <c r="J52" s="68"/>
      <c r="K52" s="68"/>
      <c r="L52" s="68"/>
      <c r="M52" s="68"/>
      <c r="N52" s="68"/>
      <c r="O52" s="68"/>
      <c r="P52" s="68"/>
      <c r="Q52" s="68"/>
      <c r="R52" s="68"/>
      <c r="S52" s="68"/>
    </row>
    <row r="53" spans="1:19">
      <c r="A53" s="68"/>
      <c r="B53" s="68"/>
      <c r="C53" s="68"/>
      <c r="D53" s="68"/>
      <c r="E53" s="68"/>
      <c r="F53" s="68"/>
      <c r="G53" s="68"/>
      <c r="H53" s="68"/>
      <c r="I53" s="68"/>
      <c r="J53" s="68"/>
      <c r="K53" s="68"/>
      <c r="L53" s="68"/>
      <c r="M53" s="68"/>
      <c r="N53" s="68"/>
      <c r="O53" s="68"/>
      <c r="P53" s="68"/>
      <c r="Q53" s="68"/>
      <c r="R53" s="68"/>
      <c r="S53" s="68"/>
    </row>
    <row r="54" spans="1:19">
      <c r="A54" s="68"/>
      <c r="B54" s="68"/>
      <c r="C54" s="68"/>
      <c r="D54" s="68"/>
      <c r="E54" s="68"/>
      <c r="F54" s="68"/>
      <c r="G54" s="68"/>
      <c r="H54" s="68"/>
      <c r="I54" s="68"/>
      <c r="J54" s="68"/>
      <c r="K54" s="68"/>
      <c r="L54" s="68"/>
      <c r="M54" s="68"/>
      <c r="N54" s="68"/>
      <c r="O54" s="68"/>
      <c r="P54" s="68"/>
      <c r="Q54" s="68"/>
      <c r="R54" s="68"/>
      <c r="S54" s="68"/>
    </row>
    <row r="55" spans="1:19">
      <c r="A55" s="68"/>
      <c r="B55" s="68"/>
      <c r="C55" s="68"/>
      <c r="D55" s="68"/>
      <c r="E55" s="68"/>
      <c r="F55" s="68"/>
      <c r="G55" s="68"/>
      <c r="H55" s="68"/>
      <c r="I55" s="68"/>
      <c r="J55" s="68"/>
      <c r="K55" s="68"/>
      <c r="L55" s="68"/>
      <c r="M55" s="68"/>
      <c r="N55" s="68"/>
      <c r="O55" s="68"/>
      <c r="P55" s="68"/>
      <c r="Q55" s="68"/>
      <c r="R55" s="68"/>
      <c r="S55" s="68"/>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10BDF5AB-8626-430B-AB28-1B89CF00285E}">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2F-BC4D-4879-9CE0-4561034EF4F9}">
  <sheetPr>
    <tabColor theme="6"/>
  </sheetPr>
  <dimension ref="A1:R54"/>
  <sheetViews>
    <sheetView workbookViewId="0">
      <pane ySplit="4" topLeftCell="A5" activePane="bottomLeft" state="frozen"/>
      <selection pane="bottomLeft" activeCell="F10" sqref="F10"/>
    </sheetView>
  </sheetViews>
  <sheetFormatPr defaultColWidth="9.140625" defaultRowHeight="14.45"/>
  <cols>
    <col min="1" max="1" width="5" style="76" customWidth="1"/>
    <col min="2" max="2" width="21.42578125" style="76" customWidth="1"/>
    <col min="3" max="3" width="18.140625" style="76" bestFit="1" customWidth="1"/>
    <col min="4" max="4" width="12.140625" style="76" customWidth="1"/>
    <col min="5" max="5" width="13.28515625" style="76" customWidth="1"/>
    <col min="6" max="6" width="19.28515625" style="76" customWidth="1"/>
    <col min="7" max="7" width="14.140625" style="56" customWidth="1"/>
    <col min="8" max="8" width="13.28515625" style="56" customWidth="1"/>
    <col min="9" max="9" width="23.85546875" style="76" customWidth="1"/>
    <col min="10" max="10" width="9.42578125" style="75" customWidth="1"/>
    <col min="11" max="15" width="8.85546875" style="75" customWidth="1"/>
    <col min="16" max="18" width="9.140625" style="75"/>
    <col min="19" max="16384" width="9.140625" style="76"/>
  </cols>
  <sheetData>
    <row r="1" spans="1:18" customFormat="1" ht="15.6">
      <c r="A1" s="129" t="s">
        <v>437</v>
      </c>
      <c r="B1" s="129"/>
      <c r="C1" s="129"/>
      <c r="D1" s="129"/>
      <c r="E1" s="129"/>
      <c r="F1" s="129"/>
      <c r="G1" s="129"/>
      <c r="H1" s="129"/>
      <c r="I1" s="129"/>
    </row>
    <row r="2" spans="1:18" customFormat="1">
      <c r="A2" s="130" t="s">
        <v>654</v>
      </c>
      <c r="B2" s="131"/>
      <c r="C2" s="131"/>
      <c r="D2" s="131"/>
      <c r="E2" s="131"/>
      <c r="F2" s="131"/>
      <c r="G2" s="131"/>
      <c r="H2" s="131"/>
      <c r="I2" s="131"/>
    </row>
    <row r="3" spans="1:18" customFormat="1">
      <c r="A3" s="132" t="s">
        <v>439</v>
      </c>
      <c r="B3" s="133"/>
      <c r="C3" s="133"/>
      <c r="D3" s="133"/>
      <c r="E3" s="133"/>
      <c r="F3" s="133"/>
      <c r="G3" s="133"/>
      <c r="H3" s="133"/>
      <c r="I3" s="133"/>
    </row>
    <row r="4" spans="1:18" s="70" customFormat="1" ht="27.6">
      <c r="A4" s="81" t="s">
        <v>655</v>
      </c>
      <c r="B4" s="81" t="s">
        <v>656</v>
      </c>
      <c r="C4" s="81" t="s">
        <v>657</v>
      </c>
      <c r="D4" s="81" t="s">
        <v>658</v>
      </c>
      <c r="E4" s="81" t="s">
        <v>659</v>
      </c>
      <c r="F4" s="81" t="s">
        <v>660</v>
      </c>
      <c r="G4" s="81" t="s">
        <v>661</v>
      </c>
      <c r="H4" s="81" t="s">
        <v>662</v>
      </c>
      <c r="I4" s="81" t="s">
        <v>494</v>
      </c>
      <c r="P4" s="71"/>
      <c r="Q4" s="71"/>
      <c r="R4" s="71"/>
    </row>
    <row r="5" spans="1:18" s="73" customFormat="1" ht="13.9">
      <c r="A5" s="63">
        <v>1</v>
      </c>
      <c r="B5" s="77"/>
      <c r="C5" s="77"/>
      <c r="D5" s="77"/>
      <c r="E5" s="77"/>
      <c r="F5" s="77"/>
      <c r="G5" s="63"/>
      <c r="H5" s="63"/>
      <c r="I5" s="77"/>
      <c r="P5" s="74"/>
      <c r="Q5" s="74"/>
      <c r="R5" s="74"/>
    </row>
    <row r="6" spans="1:18" s="73" customFormat="1" ht="13.9">
      <c r="A6" s="63">
        <v>2</v>
      </c>
      <c r="B6" s="77"/>
      <c r="C6" s="77"/>
      <c r="D6" s="77"/>
      <c r="E6" s="77"/>
      <c r="F6" s="77"/>
      <c r="G6" s="63"/>
      <c r="H6" s="63"/>
      <c r="I6" s="77"/>
      <c r="P6" s="74"/>
      <c r="Q6" s="74"/>
      <c r="R6" s="74"/>
    </row>
    <row r="7" spans="1:18" s="73" customFormat="1" ht="13.9">
      <c r="A7" s="63">
        <v>3</v>
      </c>
      <c r="B7" s="77"/>
      <c r="C7" s="77"/>
      <c r="D7" s="77"/>
      <c r="E7" s="77"/>
      <c r="F7" s="77"/>
      <c r="G7" s="63"/>
      <c r="H7" s="63"/>
      <c r="I7" s="77"/>
      <c r="P7" s="74"/>
      <c r="Q7" s="74"/>
      <c r="R7" s="74"/>
    </row>
    <row r="8" spans="1:18" s="73" customFormat="1" ht="13.9">
      <c r="A8" s="63">
        <v>4</v>
      </c>
      <c r="B8" s="77"/>
      <c r="C8" s="77"/>
      <c r="D8" s="77"/>
      <c r="E8" s="77"/>
      <c r="F8" s="77"/>
      <c r="G8" s="63"/>
      <c r="H8" s="63"/>
      <c r="I8" s="77"/>
      <c r="P8" s="74"/>
      <c r="Q8" s="74"/>
      <c r="R8" s="74"/>
    </row>
    <row r="9" spans="1:18" s="73" customFormat="1" ht="13.9">
      <c r="A9" s="63">
        <v>5</v>
      </c>
      <c r="B9" s="77"/>
      <c r="C9" s="77"/>
      <c r="D9" s="77"/>
      <c r="E9" s="77"/>
      <c r="F9" s="77"/>
      <c r="G9" s="63"/>
      <c r="H9" s="63"/>
      <c r="I9" s="77"/>
      <c r="P9" s="74"/>
      <c r="Q9" s="74"/>
      <c r="R9" s="74"/>
    </row>
    <row r="10" spans="1:18" s="73" customFormat="1" ht="13.9">
      <c r="A10" s="63">
        <v>6</v>
      </c>
      <c r="B10" s="77"/>
      <c r="C10" s="77"/>
      <c r="D10" s="77"/>
      <c r="E10" s="77"/>
      <c r="F10" s="77"/>
      <c r="G10" s="63"/>
      <c r="H10" s="63"/>
      <c r="I10" s="77"/>
      <c r="P10" s="74"/>
      <c r="Q10" s="74"/>
      <c r="R10" s="74"/>
    </row>
    <row r="11" spans="1:18" s="73" customFormat="1" ht="13.9">
      <c r="A11" s="63">
        <v>7</v>
      </c>
      <c r="B11" s="77"/>
      <c r="C11" s="77"/>
      <c r="D11" s="77"/>
      <c r="E11" s="77"/>
      <c r="F11" s="77"/>
      <c r="G11" s="63"/>
      <c r="H11" s="63"/>
      <c r="I11" s="77"/>
      <c r="P11" s="74"/>
      <c r="Q11" s="74"/>
      <c r="R11" s="74"/>
    </row>
    <row r="12" spans="1:18" s="73" customFormat="1" ht="13.9">
      <c r="A12" s="63">
        <v>8</v>
      </c>
      <c r="B12" s="77"/>
      <c r="C12" s="77"/>
      <c r="D12" s="77"/>
      <c r="E12" s="77"/>
      <c r="F12" s="77"/>
      <c r="G12" s="63"/>
      <c r="H12" s="63"/>
      <c r="I12" s="77"/>
      <c r="P12" s="74"/>
      <c r="Q12" s="74"/>
      <c r="R12" s="74"/>
    </row>
    <row r="13" spans="1:18" s="73" customFormat="1" ht="13.9">
      <c r="A13" s="63">
        <v>9</v>
      </c>
      <c r="B13" s="77"/>
      <c r="C13" s="77"/>
      <c r="D13" s="77"/>
      <c r="E13" s="77"/>
      <c r="F13" s="77"/>
      <c r="G13" s="63"/>
      <c r="H13" s="63"/>
      <c r="I13" s="77"/>
      <c r="P13" s="74"/>
      <c r="Q13" s="74"/>
      <c r="R13" s="74"/>
    </row>
    <row r="14" spans="1:18" s="73" customFormat="1" ht="13.9">
      <c r="A14" s="63">
        <v>10</v>
      </c>
      <c r="B14" s="77"/>
      <c r="C14" s="77"/>
      <c r="D14" s="77"/>
      <c r="E14" s="77"/>
      <c r="F14" s="77"/>
      <c r="G14" s="63"/>
      <c r="H14" s="63"/>
      <c r="I14" s="77"/>
      <c r="P14" s="74"/>
      <c r="Q14" s="74"/>
      <c r="R14" s="74"/>
    </row>
    <row r="15" spans="1:18" s="73" customFormat="1" ht="13.9">
      <c r="A15" s="63">
        <v>11</v>
      </c>
      <c r="B15" s="77"/>
      <c r="C15" s="77"/>
      <c r="D15" s="77"/>
      <c r="E15" s="77"/>
      <c r="F15" s="77"/>
      <c r="G15" s="63"/>
      <c r="H15" s="63"/>
      <c r="I15" s="77"/>
      <c r="P15" s="74"/>
      <c r="Q15" s="74"/>
      <c r="R15" s="74"/>
    </row>
    <row r="16" spans="1:18" s="73" customFormat="1" ht="13.9">
      <c r="A16" s="63">
        <v>12</v>
      </c>
      <c r="B16" s="77"/>
      <c r="C16" s="77"/>
      <c r="D16" s="77"/>
      <c r="E16" s="77"/>
      <c r="F16" s="77"/>
      <c r="G16" s="63"/>
      <c r="H16" s="63"/>
      <c r="I16" s="77"/>
      <c r="J16" s="74"/>
      <c r="K16" s="74"/>
      <c r="L16" s="74"/>
      <c r="M16" s="74"/>
      <c r="N16" s="74"/>
      <c r="O16" s="74"/>
      <c r="P16" s="74"/>
      <c r="Q16" s="74"/>
      <c r="R16" s="74"/>
    </row>
    <row r="17" spans="1:18" s="73" customFormat="1" ht="13.9">
      <c r="A17" s="63">
        <v>13</v>
      </c>
      <c r="B17" s="77"/>
      <c r="C17" s="77"/>
      <c r="D17" s="77"/>
      <c r="E17" s="77"/>
      <c r="F17" s="77"/>
      <c r="G17" s="63"/>
      <c r="H17" s="63"/>
      <c r="I17" s="77"/>
      <c r="J17" s="74"/>
      <c r="K17" s="74"/>
      <c r="L17" s="74"/>
      <c r="M17" s="74"/>
      <c r="N17" s="74"/>
      <c r="O17" s="74"/>
      <c r="P17" s="74"/>
      <c r="Q17" s="74"/>
      <c r="R17" s="74"/>
    </row>
    <row r="18" spans="1:18" s="73" customFormat="1" ht="13.9">
      <c r="A18" s="63">
        <v>14</v>
      </c>
      <c r="B18" s="77"/>
      <c r="C18" s="77"/>
      <c r="D18" s="77"/>
      <c r="E18" s="77"/>
      <c r="F18" s="77"/>
      <c r="G18" s="63"/>
      <c r="H18" s="63"/>
      <c r="I18" s="77"/>
      <c r="J18" s="74"/>
      <c r="K18" s="74"/>
      <c r="L18" s="74"/>
      <c r="M18" s="74"/>
      <c r="N18" s="74"/>
      <c r="O18" s="74"/>
      <c r="P18" s="74"/>
      <c r="Q18" s="74"/>
      <c r="R18" s="74"/>
    </row>
    <row r="19" spans="1:18" s="73" customFormat="1" ht="13.9">
      <c r="A19" s="63">
        <v>15</v>
      </c>
      <c r="B19" s="77"/>
      <c r="C19" s="77"/>
      <c r="D19" s="77"/>
      <c r="E19" s="77"/>
      <c r="F19" s="77"/>
      <c r="G19" s="63"/>
      <c r="H19" s="63"/>
      <c r="I19" s="77"/>
      <c r="J19" s="74"/>
      <c r="K19" s="74"/>
      <c r="L19" s="74"/>
      <c r="M19" s="74"/>
      <c r="N19" s="74"/>
      <c r="O19" s="74"/>
      <c r="P19" s="74"/>
      <c r="Q19" s="74"/>
      <c r="R19" s="74"/>
    </row>
    <row r="20" spans="1:18" s="73" customFormat="1" ht="13.9">
      <c r="A20" s="63">
        <v>16</v>
      </c>
      <c r="B20" s="77"/>
      <c r="C20" s="77"/>
      <c r="D20" s="77"/>
      <c r="E20" s="77"/>
      <c r="F20" s="77"/>
      <c r="G20" s="63"/>
      <c r="H20" s="63"/>
      <c r="I20" s="77"/>
      <c r="J20" s="74"/>
      <c r="K20" s="74"/>
      <c r="L20" s="74"/>
      <c r="M20" s="74"/>
      <c r="N20" s="74"/>
      <c r="O20" s="74"/>
      <c r="P20" s="74"/>
      <c r="Q20" s="74"/>
      <c r="R20" s="74"/>
    </row>
    <row r="21" spans="1:18" s="73" customFormat="1" ht="13.9">
      <c r="A21" s="63">
        <v>17</v>
      </c>
      <c r="B21" s="77"/>
      <c r="C21" s="77"/>
      <c r="D21" s="77"/>
      <c r="E21" s="77"/>
      <c r="F21" s="77"/>
      <c r="G21" s="63"/>
      <c r="H21" s="63"/>
      <c r="I21" s="77"/>
      <c r="J21" s="74"/>
      <c r="K21" s="74"/>
      <c r="L21" s="74"/>
      <c r="M21" s="74"/>
      <c r="N21" s="74"/>
      <c r="O21" s="74"/>
      <c r="P21" s="74"/>
      <c r="Q21" s="74"/>
      <c r="R21" s="74"/>
    </row>
    <row r="22" spans="1:18" s="73" customFormat="1" ht="13.9">
      <c r="A22" s="63">
        <v>18</v>
      </c>
      <c r="B22" s="77"/>
      <c r="C22" s="77"/>
      <c r="D22" s="77"/>
      <c r="E22" s="77"/>
      <c r="F22" s="77"/>
      <c r="G22" s="63"/>
      <c r="H22" s="63"/>
      <c r="I22" s="77"/>
      <c r="J22" s="74"/>
      <c r="K22" s="74"/>
      <c r="L22" s="74"/>
      <c r="M22" s="74"/>
      <c r="N22" s="74"/>
      <c r="O22" s="74"/>
      <c r="P22" s="74"/>
      <c r="Q22" s="74"/>
      <c r="R22" s="74"/>
    </row>
    <row r="23" spans="1:18" s="73" customFormat="1" ht="13.9">
      <c r="A23" s="63">
        <v>19</v>
      </c>
      <c r="B23" s="77"/>
      <c r="C23" s="77"/>
      <c r="D23" s="77"/>
      <c r="E23" s="77"/>
      <c r="F23" s="77"/>
      <c r="G23" s="63"/>
      <c r="H23" s="63"/>
      <c r="I23" s="77"/>
      <c r="J23" s="74"/>
      <c r="K23" s="74"/>
      <c r="L23" s="74"/>
      <c r="M23" s="74"/>
      <c r="N23" s="74"/>
      <c r="O23" s="74"/>
      <c r="P23" s="74"/>
      <c r="Q23" s="74"/>
      <c r="R23" s="74"/>
    </row>
    <row r="24" spans="1:18" s="73" customFormat="1" ht="13.9">
      <c r="A24" s="63">
        <v>20</v>
      </c>
      <c r="B24" s="60"/>
      <c r="C24" s="60"/>
      <c r="D24" s="60"/>
      <c r="E24" s="60"/>
      <c r="F24" s="60"/>
      <c r="G24" s="72"/>
      <c r="H24" s="72"/>
      <c r="I24" s="60"/>
      <c r="J24" s="74"/>
      <c r="K24" s="74"/>
      <c r="L24" s="74"/>
      <c r="M24" s="74"/>
      <c r="N24" s="74"/>
      <c r="O24" s="74"/>
      <c r="P24" s="74"/>
      <c r="Q24" s="74"/>
      <c r="R24" s="74"/>
    </row>
    <row r="25" spans="1:18" s="73" customFormat="1" ht="13.9">
      <c r="A25" s="63">
        <v>21</v>
      </c>
      <c r="B25" s="60"/>
      <c r="C25" s="60"/>
      <c r="D25" s="60"/>
      <c r="E25" s="60"/>
      <c r="F25" s="60"/>
      <c r="G25" s="72"/>
      <c r="H25" s="72"/>
      <c r="I25" s="60"/>
      <c r="J25" s="74"/>
      <c r="K25" s="74"/>
      <c r="L25" s="74"/>
      <c r="M25" s="74"/>
      <c r="N25" s="74"/>
      <c r="O25" s="74"/>
      <c r="P25" s="74"/>
      <c r="Q25" s="74"/>
      <c r="R25" s="74"/>
    </row>
    <row r="26" spans="1:18" s="73" customFormat="1" ht="13.9">
      <c r="A26" s="63">
        <v>22</v>
      </c>
      <c r="B26" s="60"/>
      <c r="C26" s="60"/>
      <c r="D26" s="60"/>
      <c r="E26" s="60"/>
      <c r="F26" s="60"/>
      <c r="G26" s="72"/>
      <c r="H26" s="72"/>
      <c r="I26" s="60"/>
      <c r="J26" s="74"/>
      <c r="K26" s="74"/>
      <c r="L26" s="74"/>
      <c r="M26" s="74"/>
      <c r="N26" s="74"/>
      <c r="O26" s="74"/>
      <c r="P26" s="74"/>
      <c r="Q26" s="74"/>
      <c r="R26" s="74"/>
    </row>
    <row r="27" spans="1:18" s="73" customFormat="1" ht="13.9">
      <c r="A27" s="63">
        <v>23</v>
      </c>
      <c r="B27" s="60"/>
      <c r="C27" s="60"/>
      <c r="D27" s="60"/>
      <c r="E27" s="60"/>
      <c r="F27" s="60"/>
      <c r="G27" s="72"/>
      <c r="H27" s="72"/>
      <c r="I27" s="60"/>
      <c r="J27" s="74"/>
      <c r="K27" s="74"/>
      <c r="L27" s="74"/>
      <c r="M27" s="74"/>
      <c r="N27" s="74"/>
      <c r="O27" s="74"/>
      <c r="P27" s="74"/>
      <c r="Q27" s="74"/>
      <c r="R27" s="74"/>
    </row>
    <row r="28" spans="1:18" s="73" customFormat="1" ht="13.9">
      <c r="A28" s="63">
        <v>24</v>
      </c>
      <c r="B28" s="60"/>
      <c r="C28" s="60"/>
      <c r="D28" s="60"/>
      <c r="E28" s="60"/>
      <c r="F28" s="60"/>
      <c r="G28" s="72"/>
      <c r="H28" s="72"/>
      <c r="I28" s="60"/>
      <c r="J28" s="74"/>
      <c r="K28" s="74"/>
      <c r="L28" s="74"/>
      <c r="M28" s="74"/>
      <c r="N28" s="74"/>
      <c r="O28" s="74"/>
      <c r="P28" s="74"/>
      <c r="Q28" s="74"/>
      <c r="R28" s="74"/>
    </row>
    <row r="29" spans="1:18" s="73" customFormat="1" ht="13.9">
      <c r="A29" s="63">
        <v>25</v>
      </c>
      <c r="B29" s="60"/>
      <c r="C29" s="60"/>
      <c r="D29" s="60"/>
      <c r="E29" s="60"/>
      <c r="F29" s="60"/>
      <c r="G29" s="72"/>
      <c r="H29" s="72"/>
      <c r="I29" s="60"/>
      <c r="J29" s="74"/>
      <c r="K29" s="74"/>
      <c r="L29" s="74"/>
      <c r="M29" s="74"/>
      <c r="N29" s="74"/>
      <c r="O29" s="74"/>
      <c r="P29" s="74"/>
      <c r="Q29" s="74"/>
      <c r="R29" s="74"/>
    </row>
    <row r="30" spans="1:18" s="73" customFormat="1" ht="13.9">
      <c r="A30" s="63">
        <v>26</v>
      </c>
      <c r="B30" s="60"/>
      <c r="C30" s="60"/>
      <c r="D30" s="60"/>
      <c r="E30" s="60"/>
      <c r="F30" s="60"/>
      <c r="G30" s="72"/>
      <c r="H30" s="72"/>
      <c r="I30" s="60"/>
      <c r="J30" s="74"/>
      <c r="K30" s="74"/>
      <c r="L30" s="74"/>
      <c r="M30" s="74"/>
      <c r="N30" s="74"/>
      <c r="O30" s="74"/>
      <c r="P30" s="74"/>
      <c r="Q30" s="74"/>
      <c r="R30" s="74"/>
    </row>
    <row r="31" spans="1:18" s="73" customFormat="1" ht="13.9">
      <c r="A31" s="63">
        <v>27</v>
      </c>
      <c r="B31" s="60"/>
      <c r="C31" s="60"/>
      <c r="D31" s="60"/>
      <c r="E31" s="60"/>
      <c r="F31" s="60"/>
      <c r="G31" s="72"/>
      <c r="H31" s="72"/>
      <c r="I31" s="60"/>
      <c r="J31" s="74"/>
      <c r="K31" s="74"/>
      <c r="L31" s="74"/>
      <c r="M31" s="74"/>
      <c r="N31" s="74"/>
      <c r="O31" s="74"/>
      <c r="P31" s="74"/>
      <c r="Q31" s="74"/>
      <c r="R31" s="74"/>
    </row>
    <row r="32" spans="1:18" s="73" customFormat="1" ht="13.9">
      <c r="A32" s="63">
        <v>28</v>
      </c>
      <c r="B32" s="60"/>
      <c r="C32" s="60"/>
      <c r="D32" s="60"/>
      <c r="E32" s="60"/>
      <c r="F32" s="60"/>
      <c r="G32" s="72"/>
      <c r="H32" s="72"/>
      <c r="I32" s="60"/>
      <c r="J32" s="74"/>
      <c r="K32" s="74"/>
      <c r="L32" s="74"/>
      <c r="M32" s="74"/>
      <c r="N32" s="74"/>
      <c r="O32" s="74"/>
      <c r="P32" s="74"/>
      <c r="Q32" s="74"/>
      <c r="R32" s="74"/>
    </row>
    <row r="33" spans="1:18" s="73" customFormat="1" ht="13.9">
      <c r="A33" s="63">
        <v>29</v>
      </c>
      <c r="B33" s="60"/>
      <c r="C33" s="60"/>
      <c r="D33" s="60"/>
      <c r="E33" s="60"/>
      <c r="F33" s="60"/>
      <c r="G33" s="72"/>
      <c r="H33" s="72"/>
      <c r="I33" s="60"/>
      <c r="J33" s="74"/>
      <c r="K33" s="74"/>
      <c r="L33" s="74"/>
      <c r="M33" s="74"/>
      <c r="N33" s="74"/>
      <c r="O33" s="74"/>
      <c r="P33" s="74"/>
      <c r="Q33" s="74"/>
      <c r="R33" s="74"/>
    </row>
    <row r="34" spans="1:18">
      <c r="A34" s="63">
        <v>30</v>
      </c>
      <c r="B34" s="60"/>
      <c r="C34" s="60"/>
      <c r="D34" s="60"/>
      <c r="E34" s="60"/>
      <c r="F34" s="60"/>
      <c r="G34" s="72"/>
      <c r="H34" s="72"/>
      <c r="I34" s="60"/>
    </row>
    <row r="35" spans="1:18">
      <c r="A35" s="63">
        <v>31</v>
      </c>
      <c r="B35" s="60"/>
      <c r="C35" s="60"/>
      <c r="D35" s="60"/>
      <c r="E35" s="60"/>
      <c r="F35" s="60"/>
      <c r="G35" s="72"/>
      <c r="H35" s="72"/>
      <c r="I35" s="60"/>
    </row>
    <row r="36" spans="1:18">
      <c r="A36" s="63">
        <v>32</v>
      </c>
      <c r="B36" s="60"/>
      <c r="C36" s="60"/>
      <c r="D36" s="60"/>
      <c r="E36" s="60"/>
      <c r="F36" s="60"/>
      <c r="G36" s="72"/>
      <c r="H36" s="72"/>
      <c r="I36" s="60"/>
    </row>
    <row r="37" spans="1:18">
      <c r="A37" s="63">
        <v>33</v>
      </c>
      <c r="B37" s="60"/>
      <c r="C37" s="60"/>
      <c r="D37" s="60"/>
      <c r="E37" s="60"/>
      <c r="F37" s="60"/>
      <c r="G37" s="72"/>
      <c r="H37" s="72"/>
      <c r="I37" s="60"/>
    </row>
    <row r="38" spans="1:18">
      <c r="A38" s="63">
        <v>34</v>
      </c>
      <c r="B38" s="60"/>
      <c r="C38" s="60"/>
      <c r="D38" s="60"/>
      <c r="E38" s="60"/>
      <c r="F38" s="60"/>
      <c r="G38" s="72"/>
      <c r="H38" s="72"/>
      <c r="I38" s="60"/>
    </row>
    <row r="39" spans="1:18">
      <c r="A39" s="63">
        <v>35</v>
      </c>
      <c r="B39" s="60"/>
      <c r="C39" s="60"/>
      <c r="D39" s="60"/>
      <c r="E39" s="60"/>
      <c r="F39" s="60"/>
      <c r="G39" s="72"/>
      <c r="H39" s="72"/>
      <c r="I39" s="60"/>
    </row>
    <row r="40" spans="1:18">
      <c r="A40" s="63">
        <v>36</v>
      </c>
      <c r="B40" s="60"/>
      <c r="C40" s="60"/>
      <c r="D40" s="60"/>
      <c r="E40" s="60"/>
      <c r="F40" s="60"/>
      <c r="G40" s="72"/>
      <c r="H40" s="72"/>
      <c r="I40" s="60"/>
    </row>
    <row r="41" spans="1:18">
      <c r="A41" s="63">
        <v>37</v>
      </c>
      <c r="B41" s="60"/>
      <c r="C41" s="60"/>
      <c r="D41" s="60"/>
      <c r="E41" s="60"/>
      <c r="F41" s="60"/>
      <c r="G41" s="72"/>
      <c r="H41" s="72"/>
      <c r="I41" s="60"/>
    </row>
    <row r="42" spans="1:18">
      <c r="A42" s="63">
        <v>38</v>
      </c>
      <c r="B42" s="60"/>
      <c r="C42" s="60"/>
      <c r="D42" s="60"/>
      <c r="E42" s="60"/>
      <c r="F42" s="60"/>
      <c r="G42" s="72"/>
      <c r="H42" s="72"/>
      <c r="I42" s="60"/>
    </row>
    <row r="43" spans="1:18">
      <c r="A43" s="63">
        <v>39</v>
      </c>
      <c r="B43" s="60"/>
      <c r="C43" s="60"/>
      <c r="D43" s="60"/>
      <c r="E43" s="60"/>
      <c r="F43" s="60"/>
      <c r="G43" s="72"/>
      <c r="H43" s="72"/>
      <c r="I43" s="60"/>
    </row>
    <row r="44" spans="1:18">
      <c r="A44" s="63">
        <v>40</v>
      </c>
      <c r="B44" s="60"/>
      <c r="C44" s="60"/>
      <c r="D44" s="60"/>
      <c r="E44" s="60"/>
      <c r="F44" s="60"/>
      <c r="G44" s="72"/>
      <c r="H44" s="72"/>
      <c r="I44" s="60"/>
    </row>
    <row r="45" spans="1:18">
      <c r="A45" s="63">
        <v>41</v>
      </c>
      <c r="B45" s="60"/>
      <c r="C45" s="60"/>
      <c r="D45" s="60"/>
      <c r="E45" s="60"/>
      <c r="F45" s="60"/>
      <c r="G45" s="72"/>
      <c r="H45" s="72"/>
      <c r="I45" s="60"/>
    </row>
    <row r="46" spans="1:18">
      <c r="A46" s="63">
        <v>42</v>
      </c>
      <c r="B46" s="60"/>
      <c r="C46" s="60"/>
      <c r="D46" s="60"/>
      <c r="E46" s="60"/>
      <c r="F46" s="60"/>
      <c r="G46" s="72"/>
      <c r="H46" s="72"/>
      <c r="I46" s="60"/>
    </row>
    <row r="47" spans="1:18">
      <c r="A47" s="63">
        <v>43</v>
      </c>
      <c r="B47" s="60"/>
      <c r="C47" s="60"/>
      <c r="D47" s="60"/>
      <c r="E47" s="60"/>
      <c r="F47" s="60"/>
      <c r="G47" s="72"/>
      <c r="H47" s="72"/>
      <c r="I47" s="60"/>
    </row>
    <row r="48" spans="1:18">
      <c r="A48" s="63">
        <v>44</v>
      </c>
      <c r="B48" s="60"/>
      <c r="C48" s="60"/>
      <c r="D48" s="60"/>
      <c r="E48" s="60"/>
      <c r="F48" s="60"/>
      <c r="G48" s="72"/>
      <c r="H48" s="72"/>
      <c r="I48" s="60"/>
    </row>
    <row r="49" spans="1:18">
      <c r="A49" s="63">
        <v>45</v>
      </c>
      <c r="B49" s="60"/>
      <c r="C49" s="60"/>
      <c r="D49" s="60"/>
      <c r="E49" s="60"/>
      <c r="F49" s="60"/>
      <c r="G49" s="72"/>
      <c r="H49" s="72"/>
      <c r="I49" s="60"/>
      <c r="J49" s="76"/>
      <c r="K49" s="76"/>
      <c r="L49" s="76"/>
      <c r="M49" s="76"/>
      <c r="N49" s="76"/>
      <c r="O49" s="76"/>
      <c r="P49" s="76"/>
      <c r="Q49" s="76"/>
      <c r="R49" s="76"/>
    </row>
    <row r="50" spans="1:18">
      <c r="A50" s="63">
        <v>46</v>
      </c>
      <c r="B50" s="60"/>
      <c r="C50" s="60"/>
      <c r="D50" s="60"/>
      <c r="E50" s="60"/>
      <c r="F50" s="60"/>
      <c r="G50" s="72"/>
      <c r="H50" s="72"/>
      <c r="I50" s="60"/>
      <c r="J50" s="76"/>
      <c r="K50" s="76"/>
      <c r="L50" s="76"/>
      <c r="M50" s="76"/>
      <c r="N50" s="76"/>
      <c r="O50" s="76"/>
      <c r="P50" s="76"/>
      <c r="Q50" s="76"/>
      <c r="R50" s="76"/>
    </row>
    <row r="51" spans="1:18">
      <c r="A51" s="63">
        <v>47</v>
      </c>
      <c r="B51" s="60"/>
      <c r="C51" s="60"/>
      <c r="D51" s="60"/>
      <c r="E51" s="60"/>
      <c r="F51" s="60"/>
      <c r="G51" s="72"/>
      <c r="H51" s="72"/>
      <c r="I51" s="60"/>
      <c r="J51" s="76"/>
      <c r="K51" s="76"/>
      <c r="L51" s="76"/>
      <c r="M51" s="76"/>
      <c r="N51" s="76"/>
      <c r="O51" s="76"/>
      <c r="P51" s="76"/>
      <c r="Q51" s="76"/>
      <c r="R51" s="76"/>
    </row>
    <row r="52" spans="1:18">
      <c r="A52" s="63">
        <v>48</v>
      </c>
      <c r="B52" s="60"/>
      <c r="C52" s="60"/>
      <c r="D52" s="60"/>
      <c r="E52" s="60"/>
      <c r="F52" s="60"/>
      <c r="G52" s="72"/>
      <c r="H52" s="72"/>
      <c r="I52" s="60"/>
      <c r="J52" s="76"/>
      <c r="K52" s="76"/>
      <c r="L52" s="76"/>
      <c r="M52" s="76"/>
      <c r="N52" s="76"/>
      <c r="O52" s="76"/>
      <c r="P52" s="76"/>
      <c r="Q52" s="76"/>
      <c r="R52" s="76"/>
    </row>
    <row r="53" spans="1:18">
      <c r="A53" s="63">
        <v>49</v>
      </c>
      <c r="B53" s="60"/>
      <c r="C53" s="60"/>
      <c r="D53" s="60"/>
      <c r="E53" s="60"/>
      <c r="F53" s="60"/>
      <c r="G53" s="72"/>
      <c r="H53" s="72"/>
      <c r="I53" s="60"/>
      <c r="J53" s="76"/>
      <c r="K53" s="76"/>
      <c r="L53" s="76"/>
      <c r="M53" s="76"/>
      <c r="N53" s="76"/>
      <c r="O53" s="76"/>
      <c r="P53" s="76"/>
      <c r="Q53" s="76"/>
      <c r="R53" s="76"/>
    </row>
    <row r="54" spans="1:18">
      <c r="A54" s="63">
        <v>50</v>
      </c>
      <c r="B54" s="78"/>
      <c r="C54" s="78"/>
      <c r="D54" s="78"/>
      <c r="E54" s="78"/>
      <c r="F54" s="78"/>
      <c r="G54" s="66"/>
      <c r="H54" s="66"/>
      <c r="I54" s="78"/>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00E9-3071-48A8-A4B6-0764589343CC}">
  <sheetPr>
    <tabColor theme="6"/>
  </sheetPr>
  <dimension ref="A1:AB48"/>
  <sheetViews>
    <sheetView zoomScale="55" zoomScaleNormal="55" workbookViewId="0">
      <selection activeCell="P26" sqref="P26"/>
    </sheetView>
  </sheetViews>
  <sheetFormatPr defaultColWidth="11.42578125" defaultRowHeight="13.9"/>
  <cols>
    <col min="1" max="1" width="5.5703125" style="110" customWidth="1"/>
    <col min="2" max="2" width="32.28515625" style="110" customWidth="1"/>
    <col min="3" max="3" width="11" style="123" customWidth="1"/>
    <col min="4" max="4" width="15.140625" style="123" customWidth="1"/>
    <col min="5" max="5" width="36.85546875" style="110" customWidth="1"/>
    <col min="6" max="6" width="40.85546875" style="110" customWidth="1"/>
    <col min="7" max="7" width="19" style="123" customWidth="1"/>
    <col min="8" max="8" width="16" style="123" customWidth="1"/>
    <col min="9" max="9" width="27.5703125" style="110" customWidth="1"/>
    <col min="10" max="10" width="35.42578125" style="110" customWidth="1"/>
    <col min="11" max="11" width="11.5703125" style="123" customWidth="1"/>
    <col min="12" max="12" width="37.7109375" style="124" customWidth="1"/>
    <col min="13" max="13" width="32.7109375" style="110" customWidth="1"/>
    <col min="14" max="14" width="17.140625" style="110" customWidth="1"/>
    <col min="15" max="15" width="12.42578125" style="110" bestFit="1" customWidth="1"/>
    <col min="16" max="16" width="23.42578125" style="110" customWidth="1"/>
    <col min="17" max="16384" width="11.42578125" style="110"/>
  </cols>
  <sheetData>
    <row r="1" spans="1:28" ht="27.75" customHeight="1">
      <c r="A1" s="160" t="s">
        <v>663</v>
      </c>
      <c r="B1" s="160"/>
      <c r="C1" s="160"/>
      <c r="D1" s="160"/>
      <c r="E1" s="160"/>
      <c r="F1" s="160"/>
      <c r="G1" s="160"/>
      <c r="H1" s="160"/>
      <c r="I1" s="160"/>
      <c r="J1" s="160"/>
      <c r="K1" s="160" t="s">
        <v>664</v>
      </c>
      <c r="L1" s="160"/>
      <c r="M1" s="160"/>
      <c r="N1" s="160"/>
      <c r="O1" s="160"/>
      <c r="P1" s="160"/>
    </row>
    <row r="2" spans="1:28" s="113" customFormat="1" ht="52.9">
      <c r="A2" s="161" t="s">
        <v>655</v>
      </c>
      <c r="B2" s="161" t="s">
        <v>665</v>
      </c>
      <c r="C2" s="111" t="s">
        <v>487</v>
      </c>
      <c r="D2" s="111" t="s">
        <v>666</v>
      </c>
      <c r="E2" s="111" t="s">
        <v>667</v>
      </c>
      <c r="F2" s="111" t="s">
        <v>668</v>
      </c>
      <c r="G2" s="111" t="s">
        <v>669</v>
      </c>
      <c r="H2" s="111" t="s">
        <v>670</v>
      </c>
      <c r="I2" s="111" t="s">
        <v>671</v>
      </c>
      <c r="J2" s="111" t="s">
        <v>494</v>
      </c>
      <c r="K2" s="112" t="s">
        <v>672</v>
      </c>
      <c r="L2" s="112" t="s">
        <v>673</v>
      </c>
      <c r="M2" s="112" t="s">
        <v>674</v>
      </c>
      <c r="N2" s="112" t="s">
        <v>675</v>
      </c>
      <c r="O2" s="112" t="s">
        <v>676</v>
      </c>
      <c r="P2" s="112" t="s">
        <v>677</v>
      </c>
    </row>
    <row r="3" spans="1:28" ht="144">
      <c r="A3" s="161"/>
      <c r="B3" s="161"/>
      <c r="C3" s="114" t="s">
        <v>678</v>
      </c>
      <c r="D3" s="114" t="s">
        <v>679</v>
      </c>
      <c r="E3" s="115" t="s">
        <v>680</v>
      </c>
      <c r="F3" s="115" t="s">
        <v>681</v>
      </c>
      <c r="G3" s="114" t="s">
        <v>682</v>
      </c>
      <c r="H3" s="114" t="s">
        <v>683</v>
      </c>
      <c r="I3" s="115" t="s">
        <v>684</v>
      </c>
      <c r="J3" s="116"/>
      <c r="K3" s="114" t="s">
        <v>685</v>
      </c>
      <c r="L3" s="115" t="s">
        <v>686</v>
      </c>
      <c r="M3" s="115" t="s">
        <v>687</v>
      </c>
      <c r="N3" s="115" t="s">
        <v>688</v>
      </c>
      <c r="O3" s="115" t="s">
        <v>689</v>
      </c>
      <c r="P3" s="115" t="s">
        <v>690</v>
      </c>
      <c r="R3" s="113"/>
      <c r="S3" s="113"/>
      <c r="T3" s="113"/>
      <c r="U3" s="113"/>
      <c r="V3" s="113"/>
      <c r="W3" s="113"/>
      <c r="X3" s="113"/>
      <c r="Y3" s="113"/>
      <c r="Z3" s="113"/>
      <c r="AA3" s="113"/>
      <c r="AB3" s="113"/>
    </row>
    <row r="4" spans="1:28" ht="14.25" customHeight="1">
      <c r="A4" s="111"/>
      <c r="B4" s="111"/>
      <c r="C4" s="114"/>
      <c r="D4" s="114"/>
      <c r="E4" s="115"/>
      <c r="F4" s="115"/>
      <c r="G4" s="114"/>
      <c r="H4" s="114"/>
      <c r="I4" s="115"/>
      <c r="J4" s="116"/>
      <c r="K4" s="114"/>
      <c r="L4" s="115"/>
      <c r="M4" s="115"/>
      <c r="N4" s="115"/>
      <c r="O4" s="115"/>
      <c r="P4" s="115"/>
      <c r="R4" s="113"/>
      <c r="S4" s="113"/>
      <c r="T4" s="113"/>
      <c r="U4" s="113"/>
      <c r="V4" s="113"/>
      <c r="W4" s="113"/>
      <c r="X4" s="113"/>
      <c r="Y4" s="113"/>
      <c r="Z4" s="113"/>
      <c r="AA4" s="113"/>
      <c r="AB4" s="113"/>
    </row>
    <row r="5" spans="1:28" s="122" customFormat="1" ht="208.15" customHeight="1">
      <c r="A5" s="117">
        <v>1</v>
      </c>
      <c r="B5" s="118" t="s">
        <v>513</v>
      </c>
      <c r="C5" s="72" t="s">
        <v>514</v>
      </c>
      <c r="D5" s="61" t="s">
        <v>517</v>
      </c>
      <c r="E5" s="60" t="s">
        <v>691</v>
      </c>
      <c r="F5" s="60" t="s">
        <v>692</v>
      </c>
      <c r="G5" s="119" t="s">
        <v>693</v>
      </c>
      <c r="H5" s="99"/>
      <c r="I5" s="60"/>
      <c r="J5" s="60"/>
      <c r="K5" s="119" t="s">
        <v>694</v>
      </c>
      <c r="L5" s="60" t="s">
        <v>695</v>
      </c>
      <c r="M5" s="60" t="s">
        <v>696</v>
      </c>
      <c r="N5" s="60"/>
      <c r="O5" s="60" t="s">
        <v>697</v>
      </c>
      <c r="P5" s="121"/>
      <c r="R5" s="113"/>
      <c r="S5" s="113"/>
      <c r="T5" s="113"/>
      <c r="U5" s="113"/>
      <c r="V5" s="113"/>
      <c r="W5" s="113"/>
      <c r="X5" s="113"/>
      <c r="Y5" s="113"/>
      <c r="Z5" s="113"/>
      <c r="AA5" s="113"/>
      <c r="AB5" s="113"/>
    </row>
    <row r="6" spans="1:28" s="122" customFormat="1" ht="109.15" customHeight="1">
      <c r="A6" s="117">
        <v>2</v>
      </c>
      <c r="B6" s="118" t="s">
        <v>519</v>
      </c>
      <c r="C6" s="72" t="s">
        <v>520</v>
      </c>
      <c r="D6" s="61" t="s">
        <v>570</v>
      </c>
      <c r="E6" s="60" t="s">
        <v>698</v>
      </c>
      <c r="F6" s="60" t="s">
        <v>699</v>
      </c>
      <c r="G6" s="119" t="s">
        <v>700</v>
      </c>
      <c r="H6" s="68" t="s">
        <v>497</v>
      </c>
      <c r="I6" s="60"/>
      <c r="J6" s="60"/>
      <c r="K6" s="119" t="s">
        <v>694</v>
      </c>
      <c r="L6" s="60" t="s">
        <v>701</v>
      </c>
      <c r="M6" s="120" t="s">
        <v>702</v>
      </c>
      <c r="N6" s="60" t="s">
        <v>501</v>
      </c>
      <c r="O6" s="60" t="s">
        <v>697</v>
      </c>
      <c r="P6" s="121" t="s">
        <v>523</v>
      </c>
      <c r="R6" s="113"/>
      <c r="S6" s="113"/>
      <c r="T6" s="113"/>
      <c r="U6" s="113"/>
      <c r="V6" s="113"/>
      <c r="W6" s="113"/>
      <c r="X6" s="113"/>
      <c r="Y6" s="113"/>
      <c r="Z6" s="113"/>
      <c r="AA6" s="113"/>
      <c r="AB6" s="113"/>
    </row>
    <row r="7" spans="1:28" s="122" customFormat="1" ht="72">
      <c r="A7" s="117">
        <v>3</v>
      </c>
      <c r="B7" s="118" t="s">
        <v>524</v>
      </c>
      <c r="C7" s="72" t="s">
        <v>525</v>
      </c>
      <c r="D7" s="61" t="s">
        <v>703</v>
      </c>
      <c r="E7" s="60" t="s">
        <v>704</v>
      </c>
      <c r="F7" s="60" t="s">
        <v>705</v>
      </c>
      <c r="G7" s="119" t="s">
        <v>700</v>
      </c>
      <c r="H7" s="68" t="s">
        <v>497</v>
      </c>
      <c r="I7" s="60"/>
      <c r="J7" s="60"/>
      <c r="K7" s="119" t="s">
        <v>694</v>
      </c>
      <c r="L7" s="60" t="s">
        <v>706</v>
      </c>
      <c r="M7" s="120" t="s">
        <v>707</v>
      </c>
      <c r="N7" s="60" t="s">
        <v>501</v>
      </c>
      <c r="O7" s="60" t="s">
        <v>697</v>
      </c>
      <c r="P7" s="121" t="s">
        <v>523</v>
      </c>
      <c r="R7" s="113"/>
      <c r="S7" s="113"/>
      <c r="T7" s="113"/>
      <c r="U7" s="113"/>
      <c r="V7" s="113"/>
      <c r="W7" s="113"/>
      <c r="X7" s="113"/>
      <c r="Y7" s="113"/>
      <c r="Z7" s="113"/>
      <c r="AA7" s="113"/>
      <c r="AB7" s="113"/>
    </row>
    <row r="8" spans="1:28" s="122" customFormat="1" ht="136.15" customHeight="1">
      <c r="A8" s="117">
        <v>4</v>
      </c>
      <c r="B8" s="118" t="s">
        <v>528</v>
      </c>
      <c r="C8" s="72" t="s">
        <v>520</v>
      </c>
      <c r="D8" s="61" t="s">
        <v>570</v>
      </c>
      <c r="E8" s="60" t="s">
        <v>708</v>
      </c>
      <c r="F8" s="60" t="s">
        <v>709</v>
      </c>
      <c r="G8" s="119" t="s">
        <v>700</v>
      </c>
      <c r="H8" s="68" t="s">
        <v>497</v>
      </c>
      <c r="I8" s="60"/>
      <c r="J8" s="60"/>
      <c r="K8" s="119" t="s">
        <v>694</v>
      </c>
      <c r="L8" s="60" t="s">
        <v>710</v>
      </c>
      <c r="M8" s="120" t="s">
        <v>702</v>
      </c>
      <c r="N8" s="60" t="s">
        <v>501</v>
      </c>
      <c r="O8" s="60" t="s">
        <v>697</v>
      </c>
      <c r="P8" s="121" t="s">
        <v>523</v>
      </c>
      <c r="R8" s="113"/>
      <c r="S8" s="113"/>
      <c r="T8" s="113"/>
      <c r="U8" s="113"/>
      <c r="V8" s="113"/>
      <c r="W8" s="113"/>
      <c r="X8" s="113"/>
      <c r="Y8" s="113"/>
      <c r="Z8" s="113"/>
      <c r="AA8" s="113"/>
      <c r="AB8" s="113"/>
    </row>
    <row r="9" spans="1:28" s="122" customFormat="1" ht="247.9" customHeight="1">
      <c r="A9" s="117">
        <v>5</v>
      </c>
      <c r="B9" s="118" t="s">
        <v>530</v>
      </c>
      <c r="C9" s="72" t="s">
        <v>525</v>
      </c>
      <c r="D9" s="61" t="s">
        <v>703</v>
      </c>
      <c r="E9" s="60" t="s">
        <v>711</v>
      </c>
      <c r="F9" s="60" t="s">
        <v>712</v>
      </c>
      <c r="G9" s="119" t="s">
        <v>700</v>
      </c>
      <c r="H9" s="68" t="s">
        <v>497</v>
      </c>
      <c r="I9" s="60"/>
      <c r="J9" s="60"/>
      <c r="K9" s="119" t="s">
        <v>694</v>
      </c>
      <c r="L9" s="60" t="s">
        <v>713</v>
      </c>
      <c r="M9" s="120" t="s">
        <v>707</v>
      </c>
      <c r="N9" s="60" t="s">
        <v>501</v>
      </c>
      <c r="O9" s="60" t="s">
        <v>697</v>
      </c>
      <c r="P9" s="121" t="s">
        <v>714</v>
      </c>
      <c r="R9" s="113"/>
      <c r="S9" s="113"/>
      <c r="T9" s="113"/>
      <c r="U9" s="113"/>
      <c r="V9" s="113"/>
      <c r="W9" s="113"/>
      <c r="X9" s="113"/>
      <c r="Y9" s="113"/>
      <c r="Z9" s="113"/>
      <c r="AA9" s="113"/>
      <c r="AB9" s="113"/>
    </row>
    <row r="10" spans="1:28" s="122" customFormat="1" ht="100.15" customHeight="1">
      <c r="A10" s="117">
        <v>6</v>
      </c>
      <c r="B10" s="118" t="s">
        <v>534</v>
      </c>
      <c r="C10" s="72" t="s">
        <v>525</v>
      </c>
      <c r="D10" s="61" t="s">
        <v>703</v>
      </c>
      <c r="E10" s="60" t="s">
        <v>715</v>
      </c>
      <c r="F10" s="60" t="s">
        <v>716</v>
      </c>
      <c r="G10" s="119" t="s">
        <v>700</v>
      </c>
      <c r="H10" s="68" t="s">
        <v>497</v>
      </c>
      <c r="I10" s="60"/>
      <c r="J10" s="60"/>
      <c r="K10" s="119" t="s">
        <v>694</v>
      </c>
      <c r="L10" s="60" t="s">
        <v>717</v>
      </c>
      <c r="M10" s="120" t="s">
        <v>718</v>
      </c>
      <c r="N10" s="60"/>
      <c r="O10" s="60" t="s">
        <v>719</v>
      </c>
      <c r="P10" s="121" t="s">
        <v>523</v>
      </c>
      <c r="R10" s="113"/>
      <c r="S10" s="113"/>
      <c r="T10" s="113"/>
      <c r="U10" s="113"/>
      <c r="V10" s="113"/>
      <c r="W10" s="113"/>
      <c r="X10" s="113"/>
      <c r="Y10" s="113"/>
      <c r="Z10" s="113"/>
      <c r="AA10" s="113"/>
      <c r="AB10" s="113"/>
    </row>
    <row r="11" spans="1:28" s="122" customFormat="1" ht="48">
      <c r="A11" s="117">
        <v>7</v>
      </c>
      <c r="B11" s="118" t="s">
        <v>538</v>
      </c>
      <c r="C11" s="63" t="s">
        <v>539</v>
      </c>
      <c r="D11" s="61" t="s">
        <v>720</v>
      </c>
      <c r="E11" s="60" t="s">
        <v>721</v>
      </c>
      <c r="F11" s="60" t="s">
        <v>722</v>
      </c>
      <c r="G11" s="119" t="s">
        <v>700</v>
      </c>
      <c r="H11" s="68" t="s">
        <v>497</v>
      </c>
      <c r="I11" s="60"/>
      <c r="J11" s="60"/>
      <c r="K11" s="119" t="s">
        <v>694</v>
      </c>
      <c r="L11" s="60" t="s">
        <v>723</v>
      </c>
      <c r="M11" s="120" t="s">
        <v>702</v>
      </c>
      <c r="N11" s="60"/>
      <c r="O11" s="60" t="s">
        <v>719</v>
      </c>
      <c r="P11" s="121" t="s">
        <v>523</v>
      </c>
      <c r="R11" s="113"/>
      <c r="S11" s="113"/>
      <c r="T11" s="113"/>
      <c r="U11" s="113"/>
      <c r="V11" s="113"/>
      <c r="W11" s="113"/>
      <c r="X11" s="113"/>
      <c r="Y11" s="113"/>
      <c r="Z11" s="113"/>
      <c r="AA11" s="113"/>
      <c r="AB11" s="113"/>
    </row>
    <row r="12" spans="1:28" s="122" customFormat="1" ht="90" customHeight="1">
      <c r="A12" s="117">
        <v>8</v>
      </c>
      <c r="B12" s="118" t="s">
        <v>543</v>
      </c>
      <c r="C12" s="72" t="s">
        <v>544</v>
      </c>
      <c r="D12" s="61" t="s">
        <v>724</v>
      </c>
      <c r="E12" s="60" t="s">
        <v>725</v>
      </c>
      <c r="F12" s="60" t="s">
        <v>726</v>
      </c>
      <c r="G12" s="119" t="s">
        <v>700</v>
      </c>
      <c r="H12" s="68" t="s">
        <v>497</v>
      </c>
      <c r="I12" s="60"/>
      <c r="J12" s="60"/>
      <c r="K12" s="119" t="s">
        <v>694</v>
      </c>
      <c r="L12" s="60" t="s">
        <v>727</v>
      </c>
      <c r="M12" s="120" t="s">
        <v>702</v>
      </c>
      <c r="N12" s="60"/>
      <c r="O12" s="60" t="s">
        <v>719</v>
      </c>
      <c r="P12" s="121" t="s">
        <v>728</v>
      </c>
      <c r="R12" s="113"/>
      <c r="S12" s="113"/>
      <c r="T12" s="113"/>
      <c r="U12" s="113"/>
      <c r="V12" s="113"/>
      <c r="W12" s="113"/>
      <c r="X12" s="113"/>
      <c r="Y12" s="113"/>
      <c r="Z12" s="113"/>
      <c r="AA12" s="113"/>
      <c r="AB12" s="113"/>
    </row>
    <row r="13" spans="1:28" s="122" customFormat="1" ht="93.6" customHeight="1">
      <c r="A13" s="117">
        <v>9</v>
      </c>
      <c r="B13" s="118" t="s">
        <v>548</v>
      </c>
      <c r="C13" s="72" t="s">
        <v>520</v>
      </c>
      <c r="D13" s="61" t="s">
        <v>729</v>
      </c>
      <c r="E13" s="60" t="s">
        <v>730</v>
      </c>
      <c r="F13" s="60" t="s">
        <v>731</v>
      </c>
      <c r="G13" s="119" t="s">
        <v>700</v>
      </c>
      <c r="H13" s="68" t="s">
        <v>497</v>
      </c>
      <c r="I13" s="60"/>
      <c r="J13" s="60"/>
      <c r="K13" s="119" t="s">
        <v>694</v>
      </c>
      <c r="L13" s="60" t="s">
        <v>732</v>
      </c>
      <c r="M13" s="120" t="s">
        <v>702</v>
      </c>
      <c r="N13" s="60"/>
      <c r="O13" s="60" t="s">
        <v>719</v>
      </c>
      <c r="P13" s="121" t="s">
        <v>523</v>
      </c>
      <c r="R13" s="113"/>
      <c r="S13" s="113"/>
      <c r="T13" s="113"/>
      <c r="U13" s="113"/>
      <c r="V13" s="113"/>
      <c r="W13" s="113"/>
      <c r="X13" s="113"/>
      <c r="Y13" s="113"/>
      <c r="Z13" s="113"/>
      <c r="AA13" s="113"/>
      <c r="AB13" s="113"/>
    </row>
    <row r="14" spans="1:28" s="122" customFormat="1" ht="60">
      <c r="A14" s="117">
        <v>10</v>
      </c>
      <c r="B14" s="118" t="s">
        <v>551</v>
      </c>
      <c r="C14" s="72" t="s">
        <v>525</v>
      </c>
      <c r="D14" s="61" t="s">
        <v>703</v>
      </c>
      <c r="E14" s="60" t="s">
        <v>733</v>
      </c>
      <c r="F14" s="60" t="s">
        <v>734</v>
      </c>
      <c r="G14" s="119" t="s">
        <v>700</v>
      </c>
      <c r="H14" s="68" t="s">
        <v>497</v>
      </c>
      <c r="I14" s="60"/>
      <c r="J14" s="60"/>
      <c r="K14" s="119" t="s">
        <v>694</v>
      </c>
      <c r="L14" s="60" t="s">
        <v>735</v>
      </c>
      <c r="M14" s="120" t="s">
        <v>736</v>
      </c>
      <c r="N14" s="60"/>
      <c r="O14" s="60" t="s">
        <v>719</v>
      </c>
      <c r="P14" s="121" t="s">
        <v>737</v>
      </c>
      <c r="R14" s="113"/>
      <c r="S14" s="113"/>
      <c r="T14" s="113"/>
      <c r="U14" s="113"/>
      <c r="V14" s="113"/>
      <c r="W14" s="113"/>
      <c r="X14" s="113"/>
      <c r="Y14" s="113"/>
      <c r="Z14" s="113"/>
      <c r="AA14" s="113"/>
      <c r="AB14" s="113"/>
    </row>
    <row r="15" spans="1:28" s="122" customFormat="1" ht="60">
      <c r="A15" s="117">
        <v>11</v>
      </c>
      <c r="B15" s="118" t="s">
        <v>554</v>
      </c>
      <c r="C15" s="72" t="s">
        <v>525</v>
      </c>
      <c r="D15" s="61" t="s">
        <v>703</v>
      </c>
      <c r="E15" s="60" t="s">
        <v>738</v>
      </c>
      <c r="F15" s="60" t="s">
        <v>739</v>
      </c>
      <c r="G15" s="119" t="s">
        <v>700</v>
      </c>
      <c r="H15" s="68" t="s">
        <v>497</v>
      </c>
      <c r="I15" s="60"/>
      <c r="J15" s="60"/>
      <c r="K15" s="119" t="s">
        <v>694</v>
      </c>
      <c r="L15" s="60" t="s">
        <v>740</v>
      </c>
      <c r="M15" s="120" t="s">
        <v>718</v>
      </c>
      <c r="N15" s="60"/>
      <c r="O15" s="60" t="s">
        <v>719</v>
      </c>
      <c r="P15" s="121" t="s">
        <v>741</v>
      </c>
      <c r="R15" s="113"/>
      <c r="S15" s="113"/>
      <c r="T15" s="113"/>
      <c r="U15" s="113"/>
      <c r="V15" s="113"/>
      <c r="W15" s="113"/>
      <c r="X15" s="113"/>
      <c r="Y15" s="113"/>
      <c r="Z15" s="113"/>
      <c r="AA15" s="113"/>
      <c r="AB15" s="113"/>
    </row>
    <row r="16" spans="1:28" s="122" customFormat="1" ht="300">
      <c r="A16" s="117">
        <v>12</v>
      </c>
      <c r="B16" s="118" t="s">
        <v>557</v>
      </c>
      <c r="C16" s="72" t="s">
        <v>514</v>
      </c>
      <c r="D16" s="61" t="s">
        <v>517</v>
      </c>
      <c r="E16" s="60" t="s">
        <v>742</v>
      </c>
      <c r="F16" s="60" t="s">
        <v>743</v>
      </c>
      <c r="G16" s="119" t="s">
        <v>693</v>
      </c>
      <c r="H16" s="99"/>
      <c r="I16" s="60"/>
      <c r="J16" s="120"/>
      <c r="K16" s="119" t="s">
        <v>694</v>
      </c>
      <c r="L16" s="60" t="s">
        <v>744</v>
      </c>
      <c r="M16" s="60" t="s">
        <v>745</v>
      </c>
      <c r="N16" s="60"/>
      <c r="O16" s="60" t="s">
        <v>697</v>
      </c>
      <c r="P16" s="121"/>
      <c r="R16" s="113"/>
      <c r="S16" s="113"/>
      <c r="T16" s="113"/>
      <c r="U16" s="113"/>
      <c r="V16" s="113"/>
      <c r="W16" s="113"/>
      <c r="X16" s="113"/>
      <c r="Y16" s="113"/>
      <c r="Z16" s="113"/>
      <c r="AA16" s="113"/>
      <c r="AB16" s="113"/>
    </row>
    <row r="17" spans="1:28" s="122" customFormat="1" ht="72" customHeight="1">
      <c r="A17" s="117">
        <v>13</v>
      </c>
      <c r="B17" s="118" t="s">
        <v>746</v>
      </c>
      <c r="C17" s="72" t="s">
        <v>561</v>
      </c>
      <c r="D17" s="61" t="s">
        <v>562</v>
      </c>
      <c r="E17" s="60" t="s">
        <v>747</v>
      </c>
      <c r="F17" s="60" t="s">
        <v>748</v>
      </c>
      <c r="G17" s="119" t="s">
        <v>700</v>
      </c>
      <c r="H17" s="68"/>
      <c r="I17" s="60"/>
      <c r="J17" s="60"/>
      <c r="K17" s="119" t="s">
        <v>694</v>
      </c>
      <c r="L17" s="60" t="s">
        <v>749</v>
      </c>
      <c r="M17" s="120" t="s">
        <v>750</v>
      </c>
      <c r="N17" s="60"/>
      <c r="O17" s="60" t="s">
        <v>697</v>
      </c>
      <c r="P17" s="121"/>
      <c r="R17" s="113"/>
      <c r="S17" s="113"/>
      <c r="T17" s="113"/>
      <c r="U17" s="113"/>
      <c r="V17" s="113"/>
      <c r="W17" s="113"/>
      <c r="X17" s="113"/>
      <c r="Y17" s="113"/>
      <c r="Z17" s="113"/>
      <c r="AA17" s="113"/>
      <c r="AB17" s="113"/>
    </row>
    <row r="18" spans="1:28" s="122" customFormat="1" ht="97.9" customHeight="1">
      <c r="A18" s="117">
        <v>14</v>
      </c>
      <c r="B18" s="118" t="s">
        <v>564</v>
      </c>
      <c r="C18" s="72" t="s">
        <v>525</v>
      </c>
      <c r="D18" s="61" t="s">
        <v>566</v>
      </c>
      <c r="E18" s="60" t="s">
        <v>751</v>
      </c>
      <c r="F18" s="60" t="s">
        <v>752</v>
      </c>
      <c r="G18" s="119" t="s">
        <v>693</v>
      </c>
      <c r="H18" s="68"/>
      <c r="I18" s="60"/>
      <c r="J18" s="60"/>
      <c r="K18" s="119" t="s">
        <v>753</v>
      </c>
      <c r="L18" s="60" t="s">
        <v>754</v>
      </c>
      <c r="M18" s="120" t="s">
        <v>718</v>
      </c>
      <c r="N18" s="60"/>
      <c r="O18" s="60" t="s">
        <v>697</v>
      </c>
      <c r="P18" s="121" t="s">
        <v>567</v>
      </c>
      <c r="R18" s="113"/>
      <c r="S18" s="113"/>
      <c r="T18" s="113"/>
      <c r="U18" s="113"/>
      <c r="V18" s="113"/>
      <c r="W18" s="113"/>
      <c r="X18" s="113"/>
      <c r="Y18" s="113"/>
      <c r="Z18" s="113"/>
      <c r="AA18" s="113"/>
      <c r="AB18" s="113"/>
    </row>
    <row r="19" spans="1:28" s="122" customFormat="1" ht="168">
      <c r="A19" s="117">
        <v>15</v>
      </c>
      <c r="B19" s="118" t="s">
        <v>569</v>
      </c>
      <c r="C19" s="72" t="s">
        <v>561</v>
      </c>
      <c r="D19" s="61" t="s">
        <v>570</v>
      </c>
      <c r="E19" s="60" t="s">
        <v>755</v>
      </c>
      <c r="F19" s="60" t="s">
        <v>756</v>
      </c>
      <c r="G19" s="119" t="s">
        <v>693</v>
      </c>
      <c r="H19" s="68"/>
      <c r="I19" s="60"/>
      <c r="J19" s="60"/>
      <c r="K19" s="119" t="s">
        <v>694</v>
      </c>
      <c r="L19" s="60" t="s">
        <v>757</v>
      </c>
      <c r="M19" s="120" t="s">
        <v>750</v>
      </c>
      <c r="N19" s="60"/>
      <c r="O19" s="60" t="s">
        <v>697</v>
      </c>
      <c r="P19" s="121"/>
      <c r="R19" s="113"/>
      <c r="S19" s="113"/>
      <c r="T19" s="113"/>
      <c r="U19" s="113"/>
      <c r="V19" s="113"/>
      <c r="W19" s="113"/>
      <c r="X19" s="113"/>
      <c r="Y19" s="113"/>
      <c r="Z19" s="113"/>
      <c r="AA19" s="113"/>
      <c r="AB19" s="113"/>
    </row>
    <row r="20" spans="1:28" s="122" customFormat="1" ht="291.60000000000002" customHeight="1">
      <c r="A20" s="117">
        <v>16</v>
      </c>
      <c r="B20" s="118" t="s">
        <v>572</v>
      </c>
      <c r="C20" s="72" t="s">
        <v>561</v>
      </c>
      <c r="D20" s="61" t="s">
        <v>574</v>
      </c>
      <c r="E20" s="60" t="s">
        <v>758</v>
      </c>
      <c r="F20" s="60" t="s">
        <v>759</v>
      </c>
      <c r="G20" s="119" t="s">
        <v>693</v>
      </c>
      <c r="H20" s="68"/>
      <c r="I20" s="60"/>
      <c r="J20" s="60"/>
      <c r="K20" s="119" t="s">
        <v>694</v>
      </c>
      <c r="L20" s="60" t="s">
        <v>760</v>
      </c>
      <c r="M20" s="120" t="s">
        <v>761</v>
      </c>
      <c r="N20" s="60"/>
      <c r="O20" s="60" t="s">
        <v>697</v>
      </c>
      <c r="P20" s="121"/>
      <c r="R20" s="113"/>
      <c r="S20" s="113"/>
      <c r="T20" s="113"/>
      <c r="U20" s="113"/>
      <c r="V20" s="113"/>
      <c r="W20" s="113"/>
      <c r="X20" s="113"/>
      <c r="Y20" s="113"/>
      <c r="Z20" s="113"/>
      <c r="AA20" s="113"/>
      <c r="AB20" s="113"/>
    </row>
    <row r="21" spans="1:28" s="122" customFormat="1" ht="324">
      <c r="A21" s="117">
        <v>17</v>
      </c>
      <c r="B21" s="118" t="s">
        <v>576</v>
      </c>
      <c r="C21" s="72" t="s">
        <v>561</v>
      </c>
      <c r="D21" s="61" t="s">
        <v>562</v>
      </c>
      <c r="E21" s="60" t="s">
        <v>762</v>
      </c>
      <c r="F21" s="60" t="s">
        <v>763</v>
      </c>
      <c r="G21" s="119" t="s">
        <v>693</v>
      </c>
      <c r="H21" s="68"/>
      <c r="I21" s="60"/>
      <c r="J21" s="60"/>
      <c r="K21" s="119" t="s">
        <v>694</v>
      </c>
      <c r="L21" s="60" t="s">
        <v>764</v>
      </c>
      <c r="M21" s="120" t="s">
        <v>750</v>
      </c>
      <c r="N21" s="60"/>
      <c r="O21" s="60" t="s">
        <v>697</v>
      </c>
      <c r="P21" s="121"/>
      <c r="R21" s="113"/>
      <c r="S21" s="113"/>
      <c r="T21" s="113"/>
      <c r="U21" s="113"/>
      <c r="V21" s="113"/>
      <c r="W21" s="113"/>
      <c r="X21" s="113"/>
      <c r="Y21" s="113"/>
      <c r="Z21" s="113"/>
      <c r="AA21" s="113"/>
      <c r="AB21" s="113"/>
    </row>
    <row r="22" spans="1:28" s="122" customFormat="1" ht="76.150000000000006" customHeight="1">
      <c r="A22" s="117">
        <v>18</v>
      </c>
      <c r="B22" s="118" t="s">
        <v>765</v>
      </c>
      <c r="C22" s="72" t="s">
        <v>561</v>
      </c>
      <c r="D22" s="61" t="s">
        <v>570</v>
      </c>
      <c r="E22" s="60" t="s">
        <v>766</v>
      </c>
      <c r="F22" s="60" t="s">
        <v>767</v>
      </c>
      <c r="G22" s="119" t="s">
        <v>693</v>
      </c>
      <c r="H22" s="68"/>
      <c r="I22" s="60"/>
      <c r="J22" s="60"/>
      <c r="K22" s="119" t="s">
        <v>694</v>
      </c>
      <c r="L22" s="60" t="s">
        <v>768</v>
      </c>
      <c r="M22" s="120" t="s">
        <v>750</v>
      </c>
      <c r="N22" s="60"/>
      <c r="O22" s="60" t="s">
        <v>697</v>
      </c>
      <c r="P22" s="121"/>
      <c r="R22" s="113"/>
      <c r="S22" s="113"/>
      <c r="T22" s="113"/>
      <c r="U22" s="113"/>
      <c r="V22" s="113"/>
      <c r="W22" s="113"/>
      <c r="X22" s="113"/>
      <c r="Y22" s="113"/>
      <c r="Z22" s="113"/>
      <c r="AA22" s="113"/>
      <c r="AB22" s="113"/>
    </row>
    <row r="23" spans="1:28" s="122" customFormat="1" ht="72">
      <c r="A23" s="117">
        <v>19</v>
      </c>
      <c r="B23" s="118" t="s">
        <v>580</v>
      </c>
      <c r="C23" s="72" t="s">
        <v>581</v>
      </c>
      <c r="D23" s="61" t="s">
        <v>570</v>
      </c>
      <c r="E23" s="60" t="s">
        <v>769</v>
      </c>
      <c r="F23" s="60" t="s">
        <v>770</v>
      </c>
      <c r="G23" s="119" t="s">
        <v>693</v>
      </c>
      <c r="H23" s="68" t="s">
        <v>497</v>
      </c>
      <c r="I23" s="60"/>
      <c r="J23" s="60"/>
      <c r="K23" s="119" t="s">
        <v>753</v>
      </c>
      <c r="L23" s="60" t="s">
        <v>771</v>
      </c>
      <c r="M23" s="120" t="s">
        <v>772</v>
      </c>
      <c r="N23" s="60"/>
      <c r="O23" s="60" t="s">
        <v>697</v>
      </c>
      <c r="P23" s="121" t="s">
        <v>584</v>
      </c>
      <c r="R23" s="113"/>
      <c r="S23" s="113"/>
      <c r="T23" s="113"/>
      <c r="U23" s="113"/>
      <c r="V23" s="113"/>
      <c r="W23" s="113"/>
      <c r="X23" s="113"/>
      <c r="Y23" s="113"/>
      <c r="Z23" s="113"/>
      <c r="AA23" s="113"/>
      <c r="AB23" s="113"/>
    </row>
    <row r="24" spans="1:28" s="122" customFormat="1" ht="204" customHeight="1">
      <c r="A24" s="117">
        <v>20</v>
      </c>
      <c r="B24" s="118" t="s">
        <v>586</v>
      </c>
      <c r="C24" s="72" t="s">
        <v>514</v>
      </c>
      <c r="D24" s="61" t="s">
        <v>517</v>
      </c>
      <c r="E24" s="60" t="s">
        <v>773</v>
      </c>
      <c r="F24" s="60" t="s">
        <v>774</v>
      </c>
      <c r="G24" s="119" t="s">
        <v>693</v>
      </c>
      <c r="H24" s="68"/>
      <c r="I24" s="60"/>
      <c r="J24" s="120"/>
      <c r="K24" s="119" t="s">
        <v>694</v>
      </c>
      <c r="L24" s="60" t="s">
        <v>775</v>
      </c>
      <c r="M24" s="60" t="s">
        <v>776</v>
      </c>
      <c r="N24" s="60"/>
      <c r="O24" s="60" t="s">
        <v>697</v>
      </c>
      <c r="P24" s="121"/>
      <c r="R24" s="113"/>
      <c r="S24" s="113"/>
      <c r="T24" s="113"/>
      <c r="U24" s="113"/>
      <c r="V24" s="113"/>
      <c r="W24" s="113"/>
      <c r="X24" s="113"/>
      <c r="Y24" s="113"/>
      <c r="Z24" s="113"/>
      <c r="AA24" s="113"/>
      <c r="AB24" s="113"/>
    </row>
    <row r="25" spans="1:28" s="122" customFormat="1" ht="60">
      <c r="A25" s="117">
        <v>21</v>
      </c>
      <c r="B25" s="118" t="s">
        <v>589</v>
      </c>
      <c r="C25" s="72" t="s">
        <v>525</v>
      </c>
      <c r="D25" s="61" t="s">
        <v>570</v>
      </c>
      <c r="E25" s="60" t="s">
        <v>777</v>
      </c>
      <c r="F25" s="60" t="s">
        <v>778</v>
      </c>
      <c r="G25" s="119" t="s">
        <v>693</v>
      </c>
      <c r="H25" s="68"/>
      <c r="I25" s="60"/>
      <c r="J25" s="60"/>
      <c r="K25" s="119" t="s">
        <v>753</v>
      </c>
      <c r="L25" s="60" t="s">
        <v>779</v>
      </c>
      <c r="M25" s="120" t="s">
        <v>780</v>
      </c>
      <c r="N25" s="60"/>
      <c r="O25" s="60" t="s">
        <v>697</v>
      </c>
      <c r="P25" s="121"/>
      <c r="R25" s="113"/>
      <c r="S25" s="113"/>
      <c r="T25" s="113"/>
      <c r="U25" s="113"/>
      <c r="V25" s="113"/>
      <c r="W25" s="113"/>
      <c r="X25" s="113"/>
      <c r="Y25" s="113"/>
      <c r="Z25" s="113"/>
      <c r="AA25" s="113"/>
      <c r="AB25" s="113"/>
    </row>
    <row r="26" spans="1:28" s="122" customFormat="1" ht="151.15" customHeight="1">
      <c r="A26" s="117">
        <v>22</v>
      </c>
      <c r="B26" s="118" t="s">
        <v>590</v>
      </c>
      <c r="C26" s="72" t="s">
        <v>561</v>
      </c>
      <c r="D26" s="61" t="s">
        <v>592</v>
      </c>
      <c r="E26" s="60" t="s">
        <v>781</v>
      </c>
      <c r="F26" s="60" t="s">
        <v>782</v>
      </c>
      <c r="G26" s="119" t="s">
        <v>693</v>
      </c>
      <c r="H26" s="68" t="s">
        <v>497</v>
      </c>
      <c r="I26" s="60" t="s">
        <v>783</v>
      </c>
      <c r="J26" s="60" t="s">
        <v>784</v>
      </c>
      <c r="K26" s="119" t="s">
        <v>694</v>
      </c>
      <c r="L26" s="60" t="s">
        <v>785</v>
      </c>
      <c r="M26" s="120" t="s">
        <v>750</v>
      </c>
      <c r="N26" s="60"/>
      <c r="O26" s="60" t="s">
        <v>509</v>
      </c>
      <c r="P26" s="121" t="s">
        <v>593</v>
      </c>
      <c r="R26" s="113"/>
      <c r="S26" s="113"/>
      <c r="T26" s="113"/>
      <c r="U26" s="113"/>
      <c r="V26" s="113"/>
      <c r="W26" s="113"/>
      <c r="X26" s="113"/>
      <c r="Y26" s="113"/>
      <c r="Z26" s="113"/>
      <c r="AA26" s="113"/>
      <c r="AB26" s="113"/>
    </row>
    <row r="27" spans="1:28" s="122" customFormat="1" ht="96">
      <c r="A27" s="117">
        <v>23</v>
      </c>
      <c r="B27" s="118" t="s">
        <v>594</v>
      </c>
      <c r="C27" s="72" t="s">
        <v>561</v>
      </c>
      <c r="D27" s="61" t="s">
        <v>570</v>
      </c>
      <c r="E27" s="60" t="s">
        <v>786</v>
      </c>
      <c r="F27" s="60" t="s">
        <v>787</v>
      </c>
      <c r="G27" s="119" t="s">
        <v>693</v>
      </c>
      <c r="H27" s="68" t="s">
        <v>497</v>
      </c>
      <c r="I27" s="60"/>
      <c r="J27" s="60"/>
      <c r="K27" s="119" t="s">
        <v>694</v>
      </c>
      <c r="L27" s="60" t="s">
        <v>788</v>
      </c>
      <c r="M27" s="120" t="s">
        <v>750</v>
      </c>
      <c r="N27" s="60"/>
      <c r="O27" s="60" t="s">
        <v>697</v>
      </c>
      <c r="P27" s="121" t="s">
        <v>595</v>
      </c>
      <c r="R27" s="113"/>
      <c r="S27" s="113"/>
      <c r="T27" s="113"/>
      <c r="U27" s="113"/>
      <c r="V27" s="113"/>
      <c r="W27" s="113"/>
      <c r="X27" s="113"/>
      <c r="Y27" s="113"/>
      <c r="Z27" s="113"/>
      <c r="AA27" s="113"/>
      <c r="AB27" s="113"/>
    </row>
    <row r="28" spans="1:28" s="122" customFormat="1" ht="110.45" customHeight="1">
      <c r="A28" s="117">
        <v>24</v>
      </c>
      <c r="B28" s="118" t="s">
        <v>597</v>
      </c>
      <c r="C28" s="72" t="s">
        <v>525</v>
      </c>
      <c r="D28" s="61" t="s">
        <v>570</v>
      </c>
      <c r="E28" s="60" t="s">
        <v>789</v>
      </c>
      <c r="F28" s="60" t="s">
        <v>790</v>
      </c>
      <c r="G28" s="119" t="s">
        <v>693</v>
      </c>
      <c r="H28" s="68"/>
      <c r="I28" s="60"/>
      <c r="J28" s="60"/>
      <c r="K28" s="119" t="s">
        <v>753</v>
      </c>
      <c r="L28" s="60" t="s">
        <v>791</v>
      </c>
      <c r="M28" s="120" t="s">
        <v>718</v>
      </c>
      <c r="N28" s="60"/>
      <c r="O28" s="60" t="s">
        <v>509</v>
      </c>
      <c r="P28" s="121"/>
      <c r="R28" s="113"/>
      <c r="S28" s="113"/>
      <c r="T28" s="113"/>
      <c r="U28" s="113"/>
      <c r="V28" s="113"/>
      <c r="W28" s="113"/>
      <c r="X28" s="113"/>
      <c r="Y28" s="113"/>
      <c r="Z28" s="113"/>
      <c r="AA28" s="113"/>
      <c r="AB28" s="113"/>
    </row>
    <row r="29" spans="1:28" s="122" customFormat="1" ht="72">
      <c r="A29" s="117">
        <v>25</v>
      </c>
      <c r="B29" s="118" t="s">
        <v>601</v>
      </c>
      <c r="C29" s="72" t="s">
        <v>525</v>
      </c>
      <c r="D29" s="61" t="s">
        <v>570</v>
      </c>
      <c r="E29" s="60" t="s">
        <v>792</v>
      </c>
      <c r="F29" s="60" t="s">
        <v>793</v>
      </c>
      <c r="G29" s="119" t="s">
        <v>693</v>
      </c>
      <c r="H29" s="68"/>
      <c r="I29" s="60"/>
      <c r="J29" s="60"/>
      <c r="K29" s="119" t="s">
        <v>753</v>
      </c>
      <c r="L29" s="60" t="s">
        <v>794</v>
      </c>
      <c r="M29" s="120" t="s">
        <v>780</v>
      </c>
      <c r="N29" s="60"/>
      <c r="O29" s="60" t="s">
        <v>509</v>
      </c>
      <c r="P29" s="121"/>
      <c r="R29" s="113"/>
      <c r="S29" s="113"/>
      <c r="T29" s="113"/>
      <c r="U29" s="113"/>
      <c r="V29" s="113"/>
      <c r="W29" s="113"/>
      <c r="X29" s="113"/>
      <c r="Y29" s="113"/>
      <c r="Z29" s="113"/>
      <c r="AA29" s="113"/>
      <c r="AB29" s="113"/>
    </row>
    <row r="30" spans="1:28" s="122" customFormat="1" ht="141.6" customHeight="1">
      <c r="A30" s="117">
        <v>26</v>
      </c>
      <c r="B30" s="118" t="s">
        <v>795</v>
      </c>
      <c r="C30" s="72" t="s">
        <v>561</v>
      </c>
      <c r="D30" s="61" t="s">
        <v>570</v>
      </c>
      <c r="E30" s="60" t="s">
        <v>796</v>
      </c>
      <c r="F30" s="60" t="s">
        <v>797</v>
      </c>
      <c r="G30" s="119" t="s">
        <v>693</v>
      </c>
      <c r="H30" s="68"/>
      <c r="I30" s="60"/>
      <c r="J30" s="60"/>
      <c r="K30" s="119" t="s">
        <v>694</v>
      </c>
      <c r="L30" s="60" t="s">
        <v>798</v>
      </c>
      <c r="M30" s="120" t="s">
        <v>750</v>
      </c>
      <c r="N30" s="60" t="s">
        <v>799</v>
      </c>
      <c r="O30" s="60" t="s">
        <v>719</v>
      </c>
      <c r="P30" s="121"/>
      <c r="R30" s="113"/>
      <c r="S30" s="113"/>
      <c r="T30" s="113"/>
      <c r="U30" s="113"/>
      <c r="V30" s="113"/>
      <c r="W30" s="113"/>
      <c r="X30" s="113"/>
      <c r="Y30" s="113"/>
      <c r="Z30" s="113"/>
      <c r="AA30" s="113"/>
      <c r="AB30" s="113"/>
    </row>
    <row r="31" spans="1:28" s="122" customFormat="1" ht="82.15" customHeight="1">
      <c r="A31" s="117">
        <v>27</v>
      </c>
      <c r="B31" s="118" t="s">
        <v>608</v>
      </c>
      <c r="C31" s="72" t="s">
        <v>561</v>
      </c>
      <c r="D31" s="61" t="s">
        <v>574</v>
      </c>
      <c r="E31" s="60" t="s">
        <v>800</v>
      </c>
      <c r="F31" s="60" t="s">
        <v>801</v>
      </c>
      <c r="G31" s="119" t="s">
        <v>693</v>
      </c>
      <c r="H31" s="68"/>
      <c r="I31" s="60"/>
      <c r="J31" s="60"/>
      <c r="K31" s="119" t="s">
        <v>694</v>
      </c>
      <c r="L31" s="60" t="s">
        <v>802</v>
      </c>
      <c r="M31" s="120" t="s">
        <v>750</v>
      </c>
      <c r="N31" s="60"/>
      <c r="O31" s="60" t="s">
        <v>509</v>
      </c>
      <c r="P31" s="121"/>
      <c r="R31" s="113"/>
      <c r="S31" s="113"/>
      <c r="T31" s="113"/>
      <c r="U31" s="113"/>
      <c r="V31" s="113"/>
      <c r="W31" s="113"/>
      <c r="X31" s="113"/>
      <c r="Y31" s="113"/>
      <c r="Z31" s="113"/>
      <c r="AA31" s="113"/>
      <c r="AB31" s="113"/>
    </row>
    <row r="32" spans="1:28" s="122" customFormat="1" ht="72.599999999999994" customHeight="1">
      <c r="A32" s="117">
        <v>28</v>
      </c>
      <c r="B32" s="118" t="s">
        <v>612</v>
      </c>
      <c r="C32" s="72" t="s">
        <v>561</v>
      </c>
      <c r="D32" s="61" t="s">
        <v>570</v>
      </c>
      <c r="E32" s="60" t="s">
        <v>803</v>
      </c>
      <c r="F32" s="60" t="s">
        <v>804</v>
      </c>
      <c r="G32" s="119" t="s">
        <v>693</v>
      </c>
      <c r="H32" s="68"/>
      <c r="I32" s="60"/>
      <c r="J32" s="60"/>
      <c r="K32" s="119" t="s">
        <v>694</v>
      </c>
      <c r="L32" s="60" t="s">
        <v>805</v>
      </c>
      <c r="M32" s="120" t="s">
        <v>750</v>
      </c>
      <c r="N32" s="60"/>
      <c r="O32" s="60" t="s">
        <v>509</v>
      </c>
      <c r="P32" s="121"/>
      <c r="R32" s="113"/>
      <c r="S32" s="113"/>
      <c r="T32" s="113"/>
      <c r="U32" s="113"/>
      <c r="V32" s="113"/>
      <c r="W32" s="113"/>
      <c r="X32" s="113"/>
      <c r="Y32" s="113"/>
      <c r="Z32" s="113"/>
      <c r="AA32" s="113"/>
      <c r="AB32" s="113"/>
    </row>
    <row r="33" spans="1:28" s="122" customFormat="1" ht="79.150000000000006">
      <c r="A33" s="117">
        <v>29</v>
      </c>
      <c r="B33" s="118" t="s">
        <v>616</v>
      </c>
      <c r="C33" s="72" t="s">
        <v>561</v>
      </c>
      <c r="D33" s="61" t="s">
        <v>570</v>
      </c>
      <c r="E33" s="60" t="s">
        <v>806</v>
      </c>
      <c r="F33" s="60" t="s">
        <v>807</v>
      </c>
      <c r="G33" s="119" t="s">
        <v>693</v>
      </c>
      <c r="H33" s="68"/>
      <c r="I33" s="60"/>
      <c r="J33" s="60"/>
      <c r="K33" s="119" t="s">
        <v>694</v>
      </c>
      <c r="L33" s="60" t="s">
        <v>808</v>
      </c>
      <c r="M33" s="120" t="s">
        <v>750</v>
      </c>
      <c r="N33" s="60"/>
      <c r="O33" s="60" t="s">
        <v>509</v>
      </c>
      <c r="P33" s="121"/>
      <c r="R33" s="113"/>
      <c r="S33" s="113"/>
      <c r="T33" s="113"/>
      <c r="U33" s="113"/>
      <c r="V33" s="113"/>
      <c r="W33" s="113"/>
      <c r="X33" s="113"/>
      <c r="Y33" s="113"/>
      <c r="Z33" s="113"/>
      <c r="AA33" s="113"/>
      <c r="AB33" s="113"/>
    </row>
    <row r="34" spans="1:28" s="122" customFormat="1" ht="108">
      <c r="A34" s="117">
        <v>30</v>
      </c>
      <c r="B34" s="118" t="s">
        <v>617</v>
      </c>
      <c r="C34" s="72" t="s">
        <v>561</v>
      </c>
      <c r="D34" s="61" t="s">
        <v>619</v>
      </c>
      <c r="E34" s="60" t="s">
        <v>809</v>
      </c>
      <c r="F34" s="60" t="s">
        <v>810</v>
      </c>
      <c r="G34" s="119" t="s">
        <v>693</v>
      </c>
      <c r="H34" s="68"/>
      <c r="I34" s="60"/>
      <c r="J34" s="60"/>
      <c r="K34" s="119" t="s">
        <v>694</v>
      </c>
      <c r="L34" s="60" t="s">
        <v>811</v>
      </c>
      <c r="M34" s="120" t="s">
        <v>750</v>
      </c>
      <c r="N34" s="60"/>
      <c r="O34" s="60" t="s">
        <v>719</v>
      </c>
      <c r="P34" s="121"/>
      <c r="R34" s="113"/>
      <c r="S34" s="113"/>
      <c r="T34" s="113"/>
      <c r="U34" s="113"/>
      <c r="V34" s="113"/>
      <c r="W34" s="113"/>
      <c r="X34" s="113"/>
      <c r="Y34" s="113"/>
      <c r="Z34" s="113"/>
      <c r="AA34" s="113"/>
      <c r="AB34" s="113"/>
    </row>
    <row r="35" spans="1:28" s="122" customFormat="1" ht="61.15" customHeight="1">
      <c r="A35" s="117">
        <v>31</v>
      </c>
      <c r="B35" s="118" t="s">
        <v>812</v>
      </c>
      <c r="C35" s="72" t="s">
        <v>561</v>
      </c>
      <c r="D35" s="61" t="s">
        <v>570</v>
      </c>
      <c r="E35" s="60" t="s">
        <v>813</v>
      </c>
      <c r="F35" s="60" t="s">
        <v>814</v>
      </c>
      <c r="G35" s="119" t="s">
        <v>693</v>
      </c>
      <c r="H35" s="68"/>
      <c r="I35" s="60"/>
      <c r="J35" s="60"/>
      <c r="K35" s="119" t="s">
        <v>694</v>
      </c>
      <c r="L35" s="60" t="s">
        <v>815</v>
      </c>
      <c r="M35" s="120" t="s">
        <v>750</v>
      </c>
      <c r="N35" s="60"/>
      <c r="O35" s="60"/>
      <c r="P35" s="121"/>
      <c r="R35" s="113"/>
      <c r="S35" s="113"/>
      <c r="T35" s="113"/>
      <c r="U35" s="113"/>
      <c r="V35" s="113"/>
      <c r="W35" s="113"/>
      <c r="X35" s="113"/>
      <c r="Y35" s="113"/>
      <c r="Z35" s="113"/>
      <c r="AA35" s="113"/>
      <c r="AB35" s="113"/>
    </row>
    <row r="36" spans="1:28" s="122" customFormat="1" ht="104.45" customHeight="1">
      <c r="A36" s="117">
        <v>32</v>
      </c>
      <c r="B36" s="118" t="s">
        <v>816</v>
      </c>
      <c r="C36" s="72" t="s">
        <v>561</v>
      </c>
      <c r="D36" s="61" t="s">
        <v>570</v>
      </c>
      <c r="E36" s="60" t="s">
        <v>817</v>
      </c>
      <c r="F36" s="60" t="s">
        <v>818</v>
      </c>
      <c r="G36" s="119" t="s">
        <v>693</v>
      </c>
      <c r="H36" s="68"/>
      <c r="I36" s="60"/>
      <c r="J36" s="60"/>
      <c r="K36" s="119" t="s">
        <v>694</v>
      </c>
      <c r="L36" s="60" t="s">
        <v>819</v>
      </c>
      <c r="M36" s="120" t="s">
        <v>718</v>
      </c>
      <c r="N36" s="60"/>
      <c r="O36" s="60"/>
      <c r="P36" s="121"/>
      <c r="R36" s="113"/>
      <c r="S36" s="113"/>
      <c r="T36" s="113"/>
      <c r="U36" s="113"/>
      <c r="V36" s="113"/>
      <c r="W36" s="113"/>
      <c r="X36" s="113"/>
      <c r="Y36" s="113"/>
      <c r="Z36" s="113"/>
      <c r="AA36" s="113"/>
      <c r="AB36" s="113"/>
    </row>
    <row r="37" spans="1:28">
      <c r="I37" s="123"/>
      <c r="J37" s="123"/>
      <c r="L37" s="123"/>
      <c r="M37" s="123"/>
      <c r="N37" s="123"/>
      <c r="O37" s="123"/>
      <c r="P37" s="123"/>
      <c r="Q37" s="123"/>
      <c r="R37" s="113"/>
      <c r="S37" s="113"/>
      <c r="T37" s="113"/>
      <c r="U37" s="113"/>
      <c r="V37" s="113"/>
      <c r="W37" s="113"/>
      <c r="X37" s="113"/>
      <c r="Y37" s="113"/>
      <c r="Z37" s="113"/>
      <c r="AA37" s="113"/>
      <c r="AB37" s="113"/>
    </row>
    <row r="38" spans="1:28">
      <c r="I38" s="123"/>
      <c r="J38" s="123"/>
      <c r="L38" s="123"/>
      <c r="M38" s="123"/>
      <c r="N38" s="123"/>
      <c r="O38" s="123"/>
      <c r="P38" s="123"/>
      <c r="Q38" s="123"/>
      <c r="R38" s="113"/>
      <c r="S38" s="113"/>
      <c r="T38" s="113"/>
      <c r="U38" s="113"/>
      <c r="V38" s="113"/>
      <c r="W38" s="113"/>
      <c r="X38" s="113"/>
      <c r="Y38" s="113"/>
      <c r="Z38" s="113"/>
      <c r="AA38" s="113"/>
      <c r="AB38" s="113"/>
    </row>
    <row r="39" spans="1:28">
      <c r="I39" s="123"/>
      <c r="J39" s="123"/>
      <c r="L39" s="123"/>
      <c r="M39" s="123"/>
      <c r="N39" s="123"/>
      <c r="O39" s="123"/>
      <c r="P39" s="123"/>
      <c r="Q39" s="123"/>
      <c r="R39" s="113"/>
      <c r="S39" s="113"/>
      <c r="T39" s="113"/>
      <c r="U39" s="113"/>
      <c r="V39" s="113"/>
      <c r="W39" s="113"/>
      <c r="X39" s="113"/>
      <c r="Y39" s="113"/>
      <c r="Z39" s="113"/>
      <c r="AA39" s="113"/>
      <c r="AB39" s="113"/>
    </row>
    <row r="40" spans="1:28">
      <c r="I40" s="123"/>
      <c r="J40" s="123"/>
      <c r="L40" s="123"/>
      <c r="M40" s="123"/>
      <c r="N40" s="123"/>
      <c r="O40" s="123"/>
      <c r="P40" s="123"/>
      <c r="Q40" s="123"/>
      <c r="R40" s="113"/>
      <c r="S40" s="113"/>
      <c r="T40" s="113"/>
      <c r="U40" s="113"/>
      <c r="V40" s="113"/>
      <c r="W40" s="113"/>
      <c r="X40" s="113"/>
      <c r="Y40" s="113"/>
      <c r="Z40" s="113"/>
      <c r="AA40" s="113"/>
      <c r="AB40" s="113"/>
    </row>
    <row r="41" spans="1:28">
      <c r="I41" s="123"/>
      <c r="J41" s="123"/>
      <c r="L41" s="123"/>
      <c r="M41" s="123"/>
      <c r="N41" s="123"/>
      <c r="O41" s="123"/>
      <c r="P41" s="123"/>
      <c r="Q41" s="123"/>
      <c r="R41" s="113"/>
      <c r="S41" s="113"/>
      <c r="T41" s="113"/>
      <c r="U41" s="113"/>
      <c r="V41" s="113"/>
      <c r="W41" s="113"/>
      <c r="X41" s="113"/>
      <c r="Y41" s="113"/>
      <c r="Z41" s="113"/>
      <c r="AA41" s="113"/>
      <c r="AB41" s="113"/>
    </row>
    <row r="42" spans="1:28">
      <c r="I42" s="123"/>
      <c r="J42" s="123"/>
      <c r="L42" s="123"/>
      <c r="M42" s="123"/>
      <c r="N42" s="123"/>
      <c r="O42" s="123"/>
      <c r="P42" s="123"/>
      <c r="Q42" s="123"/>
      <c r="R42" s="113"/>
      <c r="S42" s="113"/>
      <c r="T42" s="113"/>
      <c r="U42" s="113"/>
      <c r="V42" s="113"/>
      <c r="W42" s="113"/>
      <c r="X42" s="113"/>
      <c r="Y42" s="113"/>
      <c r="Z42" s="113"/>
      <c r="AA42" s="113"/>
      <c r="AB42" s="113"/>
    </row>
    <row r="43" spans="1:28">
      <c r="I43" s="123"/>
      <c r="J43" s="123"/>
      <c r="L43" s="123"/>
      <c r="M43" s="123"/>
      <c r="N43" s="123"/>
      <c r="O43" s="123"/>
      <c r="P43" s="123"/>
      <c r="Q43" s="123"/>
      <c r="R43" s="113"/>
      <c r="S43" s="113"/>
      <c r="T43" s="113"/>
      <c r="U43" s="113"/>
      <c r="V43" s="113"/>
      <c r="W43" s="113"/>
      <c r="X43" s="113"/>
      <c r="Y43" s="113"/>
      <c r="Z43" s="113"/>
      <c r="AA43" s="113"/>
      <c r="AB43" s="113"/>
    </row>
    <row r="44" spans="1:28">
      <c r="I44" s="123"/>
      <c r="J44" s="123"/>
      <c r="L44" s="123"/>
      <c r="M44" s="123"/>
      <c r="N44" s="123"/>
      <c r="O44" s="123"/>
      <c r="P44" s="123"/>
      <c r="Q44" s="123"/>
      <c r="R44" s="113"/>
      <c r="S44" s="113"/>
      <c r="T44" s="113"/>
      <c r="U44" s="113"/>
      <c r="V44" s="113"/>
      <c r="W44" s="113"/>
      <c r="X44" s="113"/>
      <c r="Y44" s="113"/>
      <c r="Z44" s="113"/>
      <c r="AA44" s="113"/>
      <c r="AB44" s="113"/>
    </row>
    <row r="45" spans="1:28">
      <c r="I45" s="123"/>
      <c r="J45" s="123"/>
      <c r="L45" s="123"/>
      <c r="M45" s="123"/>
      <c r="N45" s="123"/>
      <c r="O45" s="123"/>
      <c r="P45" s="123"/>
      <c r="Q45" s="123"/>
      <c r="R45" s="113"/>
      <c r="S45" s="113"/>
      <c r="T45" s="113"/>
      <c r="U45" s="113"/>
      <c r="V45" s="113"/>
      <c r="W45" s="113"/>
      <c r="X45" s="113"/>
      <c r="Y45" s="113"/>
      <c r="Z45" s="113"/>
      <c r="AA45" s="113"/>
      <c r="AB45" s="113"/>
    </row>
    <row r="46" spans="1:28">
      <c r="I46" s="123"/>
      <c r="J46" s="123"/>
      <c r="L46" s="123"/>
      <c r="M46" s="123"/>
      <c r="N46" s="123"/>
      <c r="O46" s="123"/>
      <c r="P46" s="123"/>
      <c r="Q46" s="123"/>
      <c r="R46" s="123"/>
    </row>
    <row r="47" spans="1:28">
      <c r="I47" s="123"/>
      <c r="J47" s="123"/>
      <c r="L47" s="123"/>
      <c r="M47" s="123"/>
      <c r="N47" s="123"/>
      <c r="O47" s="123"/>
      <c r="P47" s="123"/>
      <c r="Q47" s="123"/>
      <c r="R47" s="123"/>
    </row>
    <row r="48" spans="1:28">
      <c r="I48" s="123"/>
      <c r="J48" s="123"/>
      <c r="L48" s="123"/>
      <c r="M48" s="123"/>
      <c r="N48" s="123"/>
      <c r="O48" s="123"/>
      <c r="P48" s="123"/>
      <c r="Q48" s="123"/>
      <c r="R48" s="123"/>
    </row>
  </sheetData>
  <autoFilter ref="A4:P36" xr:uid="{5CCAD247-F306-4831-915C-6482F567C5D0}"/>
  <mergeCells count="4">
    <mergeCell ref="A1:J1"/>
    <mergeCell ref="K1:P1"/>
    <mergeCell ref="A2:A3"/>
    <mergeCell ref="B2:B3"/>
  </mergeCells>
  <dataValidations count="1">
    <dataValidation type="list" allowBlank="1" showInputMessage="1" showErrorMessage="1" sqref="H6:H15 H17:H36" xr:uid="{73124CD2-C177-4642-AF53-AA0421527500}">
      <formula1>$AP$1:$AP$5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C871-3C0A-4617-B0D9-3121E9EC05D5}">
  <sheetPr>
    <tabColor theme="6"/>
  </sheetPr>
  <dimension ref="A1:B7"/>
  <sheetViews>
    <sheetView workbookViewId="0">
      <selection activeCell="B9" sqref="B9"/>
    </sheetView>
  </sheetViews>
  <sheetFormatPr defaultRowHeight="14.45"/>
  <cols>
    <col min="2" max="2" width="26.28515625" bestFit="1" customWidth="1"/>
  </cols>
  <sheetData>
    <row r="1" spans="1:2" ht="28.9">
      <c r="A1" s="82" t="s">
        <v>820</v>
      </c>
      <c r="B1" s="82" t="s">
        <v>821</v>
      </c>
    </row>
    <row r="2" spans="1:2">
      <c r="A2" s="125"/>
      <c r="B2" s="125"/>
    </row>
    <row r="3" spans="1:2">
      <c r="A3" s="125"/>
      <c r="B3" s="125"/>
    </row>
    <row r="4" spans="1:2">
      <c r="A4" s="125"/>
      <c r="B4" s="125"/>
    </row>
    <row r="5" spans="1:2">
      <c r="A5" s="125"/>
      <c r="B5" s="125"/>
    </row>
    <row r="6" spans="1:2">
      <c r="A6" s="125"/>
      <c r="B6" s="125"/>
    </row>
    <row r="7" spans="1:2">
      <c r="A7" s="125"/>
      <c r="B7" s="12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4.4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45">
      <c r="A1" s="162" t="s">
        <v>822</v>
      </c>
      <c r="B1" s="163"/>
      <c r="C1" s="163"/>
      <c r="D1" s="163"/>
      <c r="E1" s="163"/>
      <c r="F1" s="163"/>
      <c r="G1" s="163"/>
      <c r="H1" s="164"/>
      <c r="I1" s="164"/>
      <c r="J1" s="164"/>
      <c r="K1" s="164"/>
      <c r="L1" s="164"/>
      <c r="M1" s="164"/>
      <c r="N1" s="164"/>
      <c r="O1" s="164"/>
    </row>
    <row r="2" spans="1:16" ht="28.5" customHeight="1">
      <c r="A2" s="53" t="s">
        <v>823</v>
      </c>
      <c r="B2" s="54" t="s">
        <v>824</v>
      </c>
      <c r="C2" s="55" t="s">
        <v>825</v>
      </c>
      <c r="D2" s="55" t="s">
        <v>826</v>
      </c>
      <c r="E2" s="55" t="s">
        <v>827</v>
      </c>
      <c r="F2" s="55" t="s">
        <v>828</v>
      </c>
      <c r="G2" s="57" t="s">
        <v>652</v>
      </c>
      <c r="H2" s="58" t="s">
        <v>829</v>
      </c>
      <c r="I2" s="58" t="s">
        <v>830</v>
      </c>
      <c r="J2" s="58" t="s">
        <v>831</v>
      </c>
      <c r="K2" s="58" t="s">
        <v>832</v>
      </c>
      <c r="L2" s="58" t="s">
        <v>68</v>
      </c>
      <c r="M2" s="58" t="s">
        <v>833</v>
      </c>
      <c r="N2" s="58" t="s">
        <v>88</v>
      </c>
      <c r="O2" s="58" t="s">
        <v>834</v>
      </c>
      <c r="P2" s="56"/>
    </row>
    <row r="3" spans="1:16" ht="21">
      <c r="A3" s="6" t="s">
        <v>835</v>
      </c>
      <c r="B3" s="7" t="s">
        <v>836</v>
      </c>
      <c r="C3" s="8">
        <v>197519.54851389679</v>
      </c>
      <c r="D3" s="8">
        <v>180340.36844209579</v>
      </c>
      <c r="E3" s="8">
        <v>188470.71342705091</v>
      </c>
      <c r="F3" s="8">
        <v>201518.35165268209</v>
      </c>
      <c r="G3" s="8">
        <v>767848.98203572561</v>
      </c>
      <c r="H3" s="59"/>
      <c r="I3" s="59"/>
      <c r="J3" s="59"/>
      <c r="K3" s="59"/>
      <c r="L3" s="59"/>
      <c r="M3" s="59"/>
      <c r="N3" s="59"/>
      <c r="O3" s="59"/>
    </row>
    <row r="4" spans="1:16" ht="18">
      <c r="A4" s="9" t="s">
        <v>837</v>
      </c>
      <c r="B4" s="10" t="s">
        <v>838</v>
      </c>
      <c r="C4" s="11">
        <v>66273.808204167392</v>
      </c>
      <c r="D4" s="11">
        <v>68395.170917052907</v>
      </c>
      <c r="E4" s="11">
        <v>72535.827863913102</v>
      </c>
      <c r="F4" s="11">
        <v>79164.610338598199</v>
      </c>
      <c r="G4" s="11">
        <v>286369.41732373158</v>
      </c>
      <c r="H4" s="59"/>
      <c r="I4" s="59"/>
      <c r="J4" s="59"/>
      <c r="K4" s="59"/>
      <c r="L4" s="59"/>
      <c r="M4" s="59"/>
      <c r="N4" s="59"/>
      <c r="O4" s="59"/>
    </row>
    <row r="5" spans="1:16" ht="15.6">
      <c r="A5" s="12" t="s">
        <v>839</v>
      </c>
      <c r="B5" s="13" t="s">
        <v>840</v>
      </c>
      <c r="C5" s="14">
        <v>3871.9681218846999</v>
      </c>
      <c r="D5" s="14">
        <v>1221.5262199505</v>
      </c>
      <c r="E5" s="14">
        <v>2266.5814271902</v>
      </c>
      <c r="F5" s="14">
        <v>3331.9242309747001</v>
      </c>
      <c r="G5" s="14">
        <v>10692.0000000001</v>
      </c>
      <c r="H5" s="59"/>
      <c r="I5" s="59"/>
      <c r="J5" s="59"/>
      <c r="K5" s="59"/>
      <c r="L5" s="59"/>
      <c r="M5" s="59"/>
      <c r="N5" s="59"/>
      <c r="O5" s="59"/>
    </row>
    <row r="6" spans="1:16">
      <c r="A6" s="15" t="s">
        <v>841</v>
      </c>
      <c r="B6" s="16" t="s">
        <v>842</v>
      </c>
      <c r="C6" s="17">
        <v>150</v>
      </c>
      <c r="D6" s="17">
        <v>201.16237604759999</v>
      </c>
      <c r="E6" s="17">
        <v>213.77209044510002</v>
      </c>
      <c r="F6" s="17">
        <v>227.06553350729999</v>
      </c>
      <c r="G6" s="17">
        <v>792</v>
      </c>
      <c r="H6" s="59"/>
      <c r="I6" s="59"/>
      <c r="J6" s="59"/>
      <c r="K6" s="59"/>
      <c r="L6" s="59"/>
      <c r="M6" s="59"/>
      <c r="N6" s="59"/>
      <c r="O6" s="59"/>
    </row>
    <row r="7" spans="1:16">
      <c r="A7" s="15" t="s">
        <v>843</v>
      </c>
      <c r="B7" s="16" t="s">
        <v>844</v>
      </c>
      <c r="C7" s="17">
        <v>260</v>
      </c>
      <c r="D7" s="17">
        <v>538.9396990683</v>
      </c>
      <c r="E7" s="17">
        <v>572.72273452579998</v>
      </c>
      <c r="F7" s="17">
        <v>1598.3375664058999</v>
      </c>
      <c r="G7" s="17">
        <v>2970</v>
      </c>
      <c r="H7" s="59"/>
      <c r="I7" s="59"/>
      <c r="J7" s="59"/>
      <c r="K7" s="59"/>
      <c r="L7" s="59"/>
      <c r="M7" s="59"/>
      <c r="N7" s="59"/>
      <c r="O7" s="59"/>
    </row>
    <row r="8" spans="1:16" ht="28.9">
      <c r="A8" s="15" t="s">
        <v>845</v>
      </c>
      <c r="B8" s="16" t="s">
        <v>846</v>
      </c>
      <c r="C8" s="17">
        <v>3461.9681218846999</v>
      </c>
      <c r="D8" s="17">
        <v>481.42414483459999</v>
      </c>
      <c r="E8" s="17">
        <v>1480.0866022192999</v>
      </c>
      <c r="F8" s="17">
        <v>1506.5211310615</v>
      </c>
      <c r="G8" s="17">
        <v>6930.0000000001</v>
      </c>
      <c r="H8" s="59"/>
      <c r="I8" s="59"/>
      <c r="J8" s="59"/>
      <c r="K8" s="59"/>
      <c r="L8" s="59"/>
      <c r="M8" s="59"/>
      <c r="N8" s="59"/>
      <c r="O8" s="59"/>
    </row>
    <row r="9" spans="1:16" ht="15.6">
      <c r="A9" s="12" t="s">
        <v>847</v>
      </c>
      <c r="B9" s="13" t="s">
        <v>848</v>
      </c>
      <c r="C9" s="14">
        <v>1797.5525319894</v>
      </c>
      <c r="D9" s="14">
        <v>1220.8061815350002</v>
      </c>
      <c r="E9" s="14">
        <v>1160.2617714947</v>
      </c>
      <c r="F9" s="14">
        <v>1156.7893163942999</v>
      </c>
      <c r="G9" s="14">
        <v>5335.4098014134006</v>
      </c>
      <c r="H9" s="59"/>
      <c r="I9" s="59"/>
      <c r="J9" s="59"/>
      <c r="K9" s="59"/>
      <c r="L9" s="59"/>
      <c r="M9" s="59"/>
      <c r="N9" s="59"/>
      <c r="O9" s="59"/>
    </row>
    <row r="10" spans="1:16">
      <c r="A10" s="15" t="s">
        <v>849</v>
      </c>
      <c r="B10" s="16" t="s">
        <v>850</v>
      </c>
      <c r="C10" s="17">
        <v>544.5</v>
      </c>
      <c r="D10" s="17">
        <v>272.25</v>
      </c>
      <c r="E10" s="17">
        <v>163.35</v>
      </c>
      <c r="F10" s="17">
        <v>108.9</v>
      </c>
      <c r="G10" s="17">
        <v>1089</v>
      </c>
      <c r="H10" s="59"/>
      <c r="I10" s="59"/>
      <c r="J10" s="59"/>
      <c r="K10" s="59"/>
      <c r="L10" s="59"/>
      <c r="M10" s="59"/>
      <c r="N10" s="59"/>
      <c r="O10" s="59"/>
    </row>
    <row r="11" spans="1:16" ht="28.9">
      <c r="A11" s="15" t="s">
        <v>851</v>
      </c>
      <c r="B11" s="16" t="s">
        <v>852</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853</v>
      </c>
      <c r="B12" s="16" t="s">
        <v>854</v>
      </c>
      <c r="C12" s="17">
        <v>13.065671</v>
      </c>
      <c r="D12" s="17">
        <v>771.41520139370004</v>
      </c>
      <c r="E12" s="17">
        <v>819.7707913534</v>
      </c>
      <c r="F12" s="17">
        <v>870.74833625300005</v>
      </c>
      <c r="G12" s="17">
        <v>2475.0000000001</v>
      </c>
      <c r="H12" s="59"/>
      <c r="I12" s="59"/>
      <c r="J12" s="59"/>
      <c r="K12" s="59"/>
      <c r="L12" s="59"/>
      <c r="M12" s="59"/>
      <c r="N12" s="59"/>
      <c r="O12" s="59"/>
    </row>
    <row r="13" spans="1:16" ht="15.6">
      <c r="A13" s="12" t="s">
        <v>855</v>
      </c>
      <c r="B13" s="13" t="s">
        <v>856</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857</v>
      </c>
      <c r="B14" s="16" t="s">
        <v>858</v>
      </c>
      <c r="C14" s="17">
        <v>250</v>
      </c>
      <c r="D14" s="17">
        <v>231.8694054131</v>
      </c>
      <c r="E14" s="17">
        <v>246.40396717969998</v>
      </c>
      <c r="F14" s="17">
        <v>2241.7266274071999</v>
      </c>
      <c r="G14" s="17">
        <v>2970</v>
      </c>
      <c r="H14" s="59"/>
      <c r="I14" s="59"/>
      <c r="J14" s="59"/>
      <c r="K14" s="59"/>
      <c r="L14" s="59"/>
      <c r="M14" s="59"/>
      <c r="N14" s="59"/>
      <c r="O14" s="59"/>
    </row>
    <row r="15" spans="1:16">
      <c r="A15" s="15" t="s">
        <v>859</v>
      </c>
      <c r="B15" s="16" t="s">
        <v>860</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861</v>
      </c>
      <c r="B16" s="16" t="s">
        <v>862</v>
      </c>
      <c r="C16" s="17">
        <v>5252.0875980000001</v>
      </c>
      <c r="D16" s="17">
        <v>3455.2808749889</v>
      </c>
      <c r="E16" s="17">
        <v>3671.8725948366</v>
      </c>
      <c r="F16" s="17">
        <v>3900.2084321746001</v>
      </c>
      <c r="G16" s="17">
        <v>16279.449500000101</v>
      </c>
      <c r="H16" s="59"/>
      <c r="I16" s="59"/>
      <c r="J16" s="59"/>
      <c r="K16" s="59"/>
      <c r="L16" s="59"/>
      <c r="M16" s="59"/>
      <c r="N16" s="59"/>
      <c r="O16" s="59"/>
    </row>
    <row r="17" spans="1:15" ht="15.6">
      <c r="A17" s="12" t="s">
        <v>863</v>
      </c>
      <c r="B17" s="13" t="s">
        <v>864</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865</v>
      </c>
      <c r="B18" s="16" t="s">
        <v>866</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867</v>
      </c>
      <c r="B19" s="16" t="s">
        <v>868</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869</v>
      </c>
      <c r="B20" s="16" t="s">
        <v>870</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871</v>
      </c>
      <c r="B21" s="16" t="s">
        <v>872</v>
      </c>
      <c r="C21" s="17">
        <v>417.13468712460002</v>
      </c>
      <c r="D21" s="17">
        <v>58.007093930299995</v>
      </c>
      <c r="E21" s="17">
        <v>178.3365530813</v>
      </c>
      <c r="F21" s="17">
        <v>181.5216658638</v>
      </c>
      <c r="G21" s="17">
        <v>835</v>
      </c>
      <c r="H21" s="59"/>
      <c r="I21" s="59"/>
      <c r="J21" s="59"/>
      <c r="K21" s="59" t="s">
        <v>427</v>
      </c>
      <c r="L21" s="59"/>
      <c r="M21" s="59"/>
      <c r="N21" s="59"/>
      <c r="O21" s="59"/>
    </row>
    <row r="22" spans="1:15" ht="31.15">
      <c r="A22" s="12" t="s">
        <v>873</v>
      </c>
      <c r="B22" s="13" t="s">
        <v>874</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875</v>
      </c>
      <c r="B23" s="16" t="s">
        <v>876</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877</v>
      </c>
      <c r="B24" s="16" t="s">
        <v>878</v>
      </c>
      <c r="C24" s="17">
        <v>0</v>
      </c>
      <c r="D24" s="17">
        <v>0</v>
      </c>
      <c r="E24" s="17">
        <v>742.5</v>
      </c>
      <c r="F24" s="17">
        <v>742.5</v>
      </c>
      <c r="G24" s="17">
        <v>1485</v>
      </c>
      <c r="H24" s="59"/>
      <c r="I24" s="59"/>
      <c r="J24" s="59"/>
      <c r="K24" s="59"/>
      <c r="L24" s="59"/>
      <c r="M24" s="59"/>
      <c r="N24" s="59"/>
      <c r="O24" s="59"/>
    </row>
    <row r="25" spans="1:15" ht="28.9">
      <c r="A25" s="15" t="s">
        <v>879</v>
      </c>
      <c r="B25" s="16" t="s">
        <v>880</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881</v>
      </c>
      <c r="B26" s="16" t="s">
        <v>882</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883</v>
      </c>
      <c r="B27" s="16" t="s">
        <v>884</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885</v>
      </c>
      <c r="B28" s="16" t="s">
        <v>886</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887</v>
      </c>
      <c r="B29" s="16" t="s">
        <v>888</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889</v>
      </c>
      <c r="B30" s="16" t="s">
        <v>890</v>
      </c>
      <c r="C30" s="17">
        <v>1724.4890481553</v>
      </c>
      <c r="D30" s="17">
        <v>1718.6416980544</v>
      </c>
      <c r="E30" s="17">
        <v>1697.031757575</v>
      </c>
      <c r="F30" s="17">
        <v>1789.8374962152</v>
      </c>
      <c r="G30" s="17">
        <v>6929.9999999999009</v>
      </c>
      <c r="H30" s="59"/>
      <c r="I30" s="59"/>
      <c r="J30" s="59"/>
      <c r="K30" s="59"/>
      <c r="L30" s="59"/>
      <c r="M30" s="59"/>
      <c r="N30" s="59"/>
      <c r="O30" s="59"/>
    </row>
    <row r="31" spans="1:15" ht="28.9">
      <c r="A31" s="15" t="s">
        <v>891</v>
      </c>
      <c r="B31" s="16" t="s">
        <v>892</v>
      </c>
      <c r="C31" s="17">
        <v>197.82674982200001</v>
      </c>
      <c r="D31" s="17">
        <v>27.509951133400001</v>
      </c>
      <c r="E31" s="17">
        <v>84.576377269700004</v>
      </c>
      <c r="F31" s="17">
        <v>86.086921774900006</v>
      </c>
      <c r="G31" s="17">
        <v>396</v>
      </c>
      <c r="H31" s="59"/>
      <c r="I31" s="59"/>
      <c r="J31" s="59"/>
      <c r="K31" s="59"/>
      <c r="L31" s="59"/>
      <c r="M31" s="59"/>
      <c r="N31" s="59"/>
      <c r="O31" s="59"/>
    </row>
    <row r="32" spans="1:15" ht="18">
      <c r="A32" s="9" t="s">
        <v>893</v>
      </c>
      <c r="B32" s="10" t="s">
        <v>894</v>
      </c>
      <c r="C32" s="11">
        <v>26477.048812449299</v>
      </c>
      <c r="D32" s="11">
        <v>15241.2042417458</v>
      </c>
      <c r="E32" s="11">
        <v>18282.941955860697</v>
      </c>
      <c r="F32" s="11">
        <v>18352.192430574101</v>
      </c>
      <c r="G32" s="11">
        <v>78353.3874406299</v>
      </c>
      <c r="H32" s="59"/>
      <c r="I32" s="59"/>
      <c r="J32" s="59"/>
      <c r="K32" s="59"/>
      <c r="L32" s="59"/>
      <c r="M32" s="59"/>
      <c r="N32" s="59"/>
      <c r="O32" s="59"/>
    </row>
    <row r="33" spans="1:15" ht="31.15">
      <c r="A33" s="12" t="s">
        <v>895</v>
      </c>
      <c r="B33" s="13" t="s">
        <v>896</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897</v>
      </c>
      <c r="B34" s="16" t="s">
        <v>898</v>
      </c>
      <c r="C34" s="17">
        <v>536.50527299999999</v>
      </c>
      <c r="D34" s="17">
        <v>1072.7076848437</v>
      </c>
      <c r="E34" s="17">
        <v>1139.9495707454</v>
      </c>
      <c r="F34" s="17">
        <v>1210.8374714109002</v>
      </c>
      <c r="G34" s="17">
        <v>3960</v>
      </c>
      <c r="H34" s="59"/>
      <c r="I34" s="59"/>
      <c r="J34" s="59"/>
      <c r="K34" s="59"/>
      <c r="L34" s="59"/>
      <c r="M34" s="59"/>
      <c r="N34" s="59"/>
      <c r="O34" s="59"/>
    </row>
    <row r="35" spans="1:15" ht="28.9">
      <c r="A35" s="15" t="s">
        <v>899</v>
      </c>
      <c r="B35" s="16" t="s">
        <v>900</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901</v>
      </c>
      <c r="B36" s="16" t="s">
        <v>902</v>
      </c>
      <c r="C36" s="17">
        <v>3857.6216215286004</v>
      </c>
      <c r="D36" s="17">
        <v>536.44404710139997</v>
      </c>
      <c r="E36" s="17">
        <v>1649.2393567586</v>
      </c>
      <c r="F36" s="17">
        <v>1678.6949746113999</v>
      </c>
      <c r="G36" s="17">
        <v>7722.0000000000009</v>
      </c>
      <c r="H36" s="59"/>
      <c r="I36" s="59"/>
      <c r="J36" s="59"/>
      <c r="K36" s="59"/>
      <c r="L36" s="59"/>
      <c r="M36" s="59"/>
      <c r="N36" s="59"/>
      <c r="O36" s="59"/>
    </row>
    <row r="37" spans="1:15" ht="28.9">
      <c r="A37" s="15" t="s">
        <v>903</v>
      </c>
      <c r="B37" s="16" t="s">
        <v>904</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905</v>
      </c>
      <c r="B38" s="16" t="s">
        <v>906</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907</v>
      </c>
      <c r="B39" s="16" t="s">
        <v>908</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909</v>
      </c>
      <c r="B40" s="16" t="s">
        <v>910</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911</v>
      </c>
      <c r="B41" s="16" t="s">
        <v>912</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913</v>
      </c>
      <c r="B42" s="16" t="s">
        <v>914</v>
      </c>
      <c r="C42" s="17">
        <v>4455</v>
      </c>
      <c r="D42" s="17">
        <v>2227.5</v>
      </c>
      <c r="E42" s="17">
        <v>1336.5</v>
      </c>
      <c r="F42" s="17">
        <v>891</v>
      </c>
      <c r="G42" s="17">
        <v>8910</v>
      </c>
      <c r="H42" s="59"/>
      <c r="I42" s="59"/>
      <c r="J42" s="59"/>
      <c r="K42" s="59"/>
      <c r="L42" s="59"/>
      <c r="M42" s="59"/>
      <c r="N42" s="59"/>
      <c r="O42" s="59"/>
    </row>
    <row r="43" spans="1:15" ht="15.6">
      <c r="A43" s="12" t="s">
        <v>915</v>
      </c>
      <c r="B43" s="13" t="s">
        <v>916</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917</v>
      </c>
      <c r="B44" s="16" t="s">
        <v>918</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919</v>
      </c>
      <c r="B45" s="16" t="s">
        <v>920</v>
      </c>
      <c r="C45" s="17">
        <v>116.93836400000001</v>
      </c>
      <c r="D45" s="17">
        <v>428.66437582130004</v>
      </c>
      <c r="E45" s="17">
        <v>455.534884401</v>
      </c>
      <c r="F45" s="17">
        <v>483.86237577769998</v>
      </c>
      <c r="G45" s="17">
        <v>1485</v>
      </c>
      <c r="H45" s="59"/>
      <c r="I45" s="59"/>
      <c r="J45" s="59"/>
      <c r="K45" s="59"/>
      <c r="L45" s="59"/>
      <c r="M45" s="59"/>
      <c r="N45" s="59" t="s">
        <v>427</v>
      </c>
      <c r="O45" s="59"/>
    </row>
    <row r="46" spans="1:15" ht="31.15">
      <c r="A46" s="12" t="s">
        <v>921</v>
      </c>
      <c r="B46" s="13" t="s">
        <v>922</v>
      </c>
      <c r="C46" s="14">
        <v>3555.3906740000002</v>
      </c>
      <c r="D46" s="14">
        <v>2799.2863130000001</v>
      </c>
      <c r="E46" s="14">
        <v>3141.2863130000001</v>
      </c>
      <c r="F46" s="14">
        <v>2061.28631292</v>
      </c>
      <c r="G46" s="14">
        <v>11557.249612920001</v>
      </c>
      <c r="H46" s="59"/>
      <c r="I46" s="59"/>
      <c r="J46" s="59"/>
      <c r="K46" s="59"/>
      <c r="L46" s="59"/>
      <c r="M46" s="59"/>
      <c r="N46" s="59"/>
      <c r="O46" s="59"/>
    </row>
    <row r="47" spans="1:15" ht="28.9">
      <c r="A47" s="15" t="s">
        <v>923</v>
      </c>
      <c r="B47" s="16" t="s">
        <v>924</v>
      </c>
      <c r="C47" s="17">
        <v>0</v>
      </c>
      <c r="D47" s="17">
        <v>1479.1354369999999</v>
      </c>
      <c r="E47" s="17">
        <v>1920.1354369999999</v>
      </c>
      <c r="F47" s="17">
        <v>1038.1354360400001</v>
      </c>
      <c r="G47" s="17">
        <v>4437.4063100399999</v>
      </c>
      <c r="H47" s="59"/>
      <c r="I47" s="59"/>
      <c r="J47" s="59"/>
      <c r="K47" s="59"/>
      <c r="L47" s="59"/>
      <c r="M47" s="59"/>
      <c r="N47" s="59"/>
      <c r="O47" s="59"/>
    </row>
    <row r="48" spans="1:15">
      <c r="A48" s="15" t="s">
        <v>925</v>
      </c>
      <c r="B48" s="16" t="s">
        <v>926</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28.9">
      <c r="A49" s="15" t="s">
        <v>927</v>
      </c>
      <c r="B49" s="16" t="s">
        <v>928</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28.9">
      <c r="A50" s="15" t="s">
        <v>929</v>
      </c>
      <c r="B50" s="16" t="s">
        <v>930</v>
      </c>
      <c r="C50" s="17">
        <v>0</v>
      </c>
      <c r="D50" s="17">
        <v>297</v>
      </c>
      <c r="E50" s="17">
        <v>198</v>
      </c>
      <c r="F50" s="17">
        <v>0</v>
      </c>
      <c r="G50" s="17">
        <v>495</v>
      </c>
      <c r="H50" s="59"/>
      <c r="I50" s="59"/>
      <c r="J50" s="59"/>
      <c r="K50" s="59"/>
      <c r="L50" s="59"/>
      <c r="M50" s="59"/>
      <c r="N50" s="59"/>
      <c r="O50" s="59"/>
    </row>
    <row r="51" spans="1:15" ht="18">
      <c r="A51" s="9" t="s">
        <v>931</v>
      </c>
      <c r="B51" s="10" t="s">
        <v>932</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6">
      <c r="A52" s="12" t="s">
        <v>933</v>
      </c>
      <c r="B52" s="13" t="s">
        <v>934</v>
      </c>
      <c r="C52" s="14">
        <v>16098.2489492778</v>
      </c>
      <c r="D52" s="14">
        <v>11737.0695652181</v>
      </c>
      <c r="E52" s="14">
        <v>9968.7986014197013</v>
      </c>
      <c r="F52" s="14">
        <v>9498.0828840844006</v>
      </c>
      <c r="G52" s="14">
        <v>47302.2</v>
      </c>
      <c r="H52" s="59"/>
      <c r="I52" s="59"/>
      <c r="J52" s="59"/>
      <c r="K52" s="59"/>
      <c r="L52" s="59"/>
      <c r="M52" s="59"/>
      <c r="N52" s="59"/>
      <c r="O52" s="59"/>
    </row>
    <row r="53" spans="1:15">
      <c r="A53" s="15" t="s">
        <v>935</v>
      </c>
      <c r="B53" s="16" t="s">
        <v>936</v>
      </c>
      <c r="C53" s="17">
        <v>218.8</v>
      </c>
      <c r="D53" s="17">
        <v>1498.1270285961</v>
      </c>
      <c r="E53" s="17">
        <v>1592.0360106480998</v>
      </c>
      <c r="F53" s="17">
        <v>1691.0369607558998</v>
      </c>
      <c r="G53" s="17">
        <v>5000.0000000000991</v>
      </c>
      <c r="H53" s="59"/>
      <c r="I53" s="59"/>
      <c r="J53" s="59"/>
      <c r="K53" s="59"/>
      <c r="L53" s="59"/>
      <c r="M53" s="59"/>
      <c r="N53" s="59"/>
      <c r="O53" s="59"/>
    </row>
    <row r="54" spans="1:15" ht="28.9">
      <c r="A54" s="15" t="s">
        <v>937</v>
      </c>
      <c r="B54" s="16" t="s">
        <v>938</v>
      </c>
      <c r="C54" s="18">
        <v>0</v>
      </c>
      <c r="D54" s="18">
        <v>495</v>
      </c>
      <c r="E54" s="18">
        <v>495</v>
      </c>
      <c r="F54" s="18">
        <v>495</v>
      </c>
      <c r="G54" s="18">
        <v>1485</v>
      </c>
      <c r="H54" s="59"/>
      <c r="I54" s="59"/>
      <c r="J54" s="59"/>
      <c r="K54" s="59"/>
      <c r="L54" s="59"/>
      <c r="M54" s="59" t="s">
        <v>427</v>
      </c>
      <c r="N54" s="59"/>
      <c r="O54" s="59"/>
    </row>
    <row r="55" spans="1:15">
      <c r="A55" s="15" t="s">
        <v>939</v>
      </c>
      <c r="B55" s="16" t="s">
        <v>940</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941</v>
      </c>
      <c r="B56" s="16" t="s">
        <v>942</v>
      </c>
      <c r="C56" s="17">
        <v>228.2</v>
      </c>
      <c r="D56" s="17">
        <v>223.03330104460002</v>
      </c>
      <c r="E56" s="17">
        <v>237.01397816010001</v>
      </c>
      <c r="F56" s="17">
        <v>251.75272079519999</v>
      </c>
      <c r="G56" s="17">
        <v>939.99999999989996</v>
      </c>
      <c r="H56" s="59"/>
      <c r="I56" s="59"/>
      <c r="J56" s="59"/>
      <c r="K56" s="59"/>
      <c r="L56" s="59"/>
      <c r="M56" s="59"/>
      <c r="N56" s="59"/>
      <c r="O56" s="59"/>
    </row>
    <row r="57" spans="1:15" ht="43.15">
      <c r="A57" s="15" t="s">
        <v>943</v>
      </c>
      <c r="B57" s="16" t="s">
        <v>944</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6">
      <c r="A58" s="12" t="s">
        <v>945</v>
      </c>
      <c r="B58" s="13" t="s">
        <v>946</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947</v>
      </c>
      <c r="B59" s="16" t="s">
        <v>948</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949</v>
      </c>
      <c r="B60" s="16" t="s">
        <v>950</v>
      </c>
      <c r="C60" s="17">
        <v>756.99784046759999</v>
      </c>
      <c r="D60" s="17">
        <v>693.4155336604</v>
      </c>
      <c r="E60" s="17">
        <v>736.88177227839992</v>
      </c>
      <c r="F60" s="17">
        <v>2762.7048535935996</v>
      </c>
      <c r="G60" s="17">
        <v>4950</v>
      </c>
      <c r="H60" s="59"/>
      <c r="I60" s="59"/>
      <c r="J60" s="59"/>
      <c r="K60" s="59"/>
      <c r="L60" s="59"/>
      <c r="M60" s="59"/>
      <c r="N60" s="59"/>
      <c r="O60" s="59"/>
    </row>
    <row r="61" spans="1:15">
      <c r="A61" s="15" t="s">
        <v>951</v>
      </c>
      <c r="B61" s="16" t="s">
        <v>952</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953</v>
      </c>
      <c r="B62" s="16" t="s">
        <v>954</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955</v>
      </c>
      <c r="B63" s="16" t="s">
        <v>956</v>
      </c>
      <c r="C63" s="17">
        <v>542.09344899999996</v>
      </c>
      <c r="D63" s="17">
        <v>590.51292921770005</v>
      </c>
      <c r="E63" s="17">
        <v>627.52879436989997</v>
      </c>
      <c r="F63" s="17">
        <v>1209.8648274123002</v>
      </c>
      <c r="G63" s="17">
        <v>2969.9999999999</v>
      </c>
      <c r="H63" s="59"/>
      <c r="I63" s="59"/>
      <c r="J63" s="59"/>
      <c r="K63" s="59"/>
      <c r="L63" s="59"/>
      <c r="M63" s="59"/>
      <c r="N63" s="59"/>
      <c r="O63" s="59"/>
    </row>
    <row r="64" spans="1:15" ht="15.6">
      <c r="A64" s="12" t="s">
        <v>957</v>
      </c>
      <c r="B64" s="13" t="s">
        <v>958</v>
      </c>
      <c r="C64" s="14">
        <v>16037.0735028819</v>
      </c>
      <c r="D64" s="14">
        <v>15498.7762332288</v>
      </c>
      <c r="E64" s="14">
        <v>14746.192359037799</v>
      </c>
      <c r="F64" s="14">
        <v>15345.457904851701</v>
      </c>
      <c r="G64" s="14">
        <v>61627.500000000204</v>
      </c>
      <c r="H64" s="59"/>
      <c r="I64" s="59"/>
      <c r="J64" s="59"/>
      <c r="K64" s="59"/>
      <c r="L64" s="59"/>
      <c r="M64" s="59"/>
      <c r="N64" s="59"/>
      <c r="O64" s="59"/>
    </row>
    <row r="65" spans="1:15" ht="28.9">
      <c r="A65" s="15" t="s">
        <v>959</v>
      </c>
      <c r="B65" s="16" t="s">
        <v>960</v>
      </c>
      <c r="C65" s="17">
        <v>3929.3546907420996</v>
      </c>
      <c r="D65" s="17">
        <v>4289.6544293163997</v>
      </c>
      <c r="E65" s="17">
        <v>4175.6633762442998</v>
      </c>
      <c r="F65" s="17">
        <v>4435.3275036972</v>
      </c>
      <c r="G65" s="17">
        <v>16830</v>
      </c>
      <c r="H65" s="59"/>
      <c r="I65" s="59"/>
      <c r="J65" s="59"/>
      <c r="K65" s="59"/>
      <c r="L65" s="59"/>
      <c r="M65" s="59"/>
      <c r="N65" s="59"/>
      <c r="O65" s="59"/>
    </row>
    <row r="66" spans="1:15">
      <c r="A66" s="15" t="s">
        <v>961</v>
      </c>
      <c r="B66" s="16" t="s">
        <v>962</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963</v>
      </c>
      <c r="B67" s="16" t="s">
        <v>964</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965</v>
      </c>
      <c r="B68" s="16" t="s">
        <v>966</v>
      </c>
      <c r="C68" s="17">
        <v>2598.75</v>
      </c>
      <c r="D68" s="17">
        <v>1299.375</v>
      </c>
      <c r="E68" s="17">
        <v>779.625</v>
      </c>
      <c r="F68" s="17">
        <v>519.75</v>
      </c>
      <c r="G68" s="17">
        <v>5197.5</v>
      </c>
      <c r="H68" s="59"/>
      <c r="I68" s="59"/>
      <c r="J68" s="59"/>
      <c r="K68" s="59"/>
      <c r="L68" s="59"/>
      <c r="M68" s="59"/>
      <c r="N68" s="59"/>
      <c r="O68" s="59"/>
    </row>
    <row r="69" spans="1:15" ht="15.6">
      <c r="A69" s="12" t="s">
        <v>967</v>
      </c>
      <c r="B69" s="13" t="s">
        <v>968</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969</v>
      </c>
      <c r="B70" s="16" t="s">
        <v>970</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28.9">
      <c r="A71" s="15" t="s">
        <v>971</v>
      </c>
      <c r="B71" s="16" t="s">
        <v>972</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973</v>
      </c>
      <c r="B72" s="16" t="s">
        <v>974</v>
      </c>
      <c r="C72" s="17">
        <v>1276.915512</v>
      </c>
      <c r="D72" s="17">
        <v>1150.9134003576</v>
      </c>
      <c r="E72" s="17">
        <v>1223.0575535532998</v>
      </c>
      <c r="F72" s="17">
        <v>1299.1135340890999</v>
      </c>
      <c r="G72" s="17">
        <v>4950</v>
      </c>
      <c r="H72" s="59"/>
      <c r="I72" s="59"/>
      <c r="J72" s="59"/>
      <c r="K72" s="59"/>
      <c r="L72" s="59"/>
      <c r="M72" s="59"/>
      <c r="N72" s="59"/>
      <c r="O72" s="59"/>
    </row>
    <row r="73" spans="1:15">
      <c r="A73" s="15" t="s">
        <v>975</v>
      </c>
      <c r="B73" s="16" t="s">
        <v>976</v>
      </c>
      <c r="C73" s="17">
        <v>24.978124977499998</v>
      </c>
      <c r="D73" s="17">
        <v>3.4734786784999998</v>
      </c>
      <c r="E73" s="17">
        <v>10.678835513800001</v>
      </c>
      <c r="F73" s="17">
        <v>10.869560830199999</v>
      </c>
      <c r="G73" s="17">
        <v>50</v>
      </c>
      <c r="H73" s="59"/>
      <c r="I73" s="59"/>
      <c r="J73" s="59"/>
      <c r="K73" s="59"/>
      <c r="L73" s="59"/>
      <c r="M73" s="59"/>
      <c r="N73" s="59"/>
      <c r="O73" s="59"/>
    </row>
    <row r="74" spans="1:15">
      <c r="A74" s="15" t="s">
        <v>977</v>
      </c>
      <c r="B74" s="16" t="s">
        <v>978</v>
      </c>
      <c r="C74" s="17">
        <v>11533.031756</v>
      </c>
      <c r="D74" s="17">
        <v>9399.161068826701</v>
      </c>
      <c r="E74" s="17">
        <v>9988.3405117365</v>
      </c>
      <c r="F74" s="17">
        <v>10609.4666634368</v>
      </c>
      <c r="G74" s="17">
        <v>41530</v>
      </c>
      <c r="H74" s="59"/>
      <c r="I74" s="59"/>
      <c r="J74" s="59"/>
      <c r="K74" s="59"/>
      <c r="L74" s="59"/>
      <c r="M74" s="59"/>
      <c r="N74" s="59"/>
      <c r="O74" s="59"/>
    </row>
    <row r="75" spans="1:15">
      <c r="A75" s="15" t="s">
        <v>979</v>
      </c>
      <c r="B75" s="16" t="s">
        <v>980</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981</v>
      </c>
      <c r="B76" s="16" t="s">
        <v>982</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983</v>
      </c>
      <c r="B77" s="16" t="s">
        <v>984</v>
      </c>
      <c r="C77" s="17">
        <v>3710.8108107642997</v>
      </c>
      <c r="D77" s="17">
        <v>1159.2220235507</v>
      </c>
      <c r="E77" s="17">
        <v>1359.2196783793001</v>
      </c>
      <c r="F77" s="17">
        <v>1195.7474873057001</v>
      </c>
      <c r="G77" s="17">
        <v>7425</v>
      </c>
      <c r="H77" s="59"/>
      <c r="I77" s="59"/>
      <c r="J77" s="59"/>
      <c r="K77" s="59"/>
      <c r="L77" s="59"/>
      <c r="M77" s="59"/>
      <c r="N77" s="59"/>
      <c r="O77" s="59"/>
    </row>
    <row r="78" spans="1:15" ht="15.6">
      <c r="A78" s="12" t="s">
        <v>985</v>
      </c>
      <c r="B78" s="13" t="s">
        <v>986</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987</v>
      </c>
      <c r="B79" s="16" t="s">
        <v>988</v>
      </c>
      <c r="C79" s="17">
        <v>2800</v>
      </c>
      <c r="D79" s="17">
        <v>2224.6929438283</v>
      </c>
      <c r="E79" s="17">
        <v>2364.146171589</v>
      </c>
      <c r="F79" s="17">
        <v>2511.1608845827</v>
      </c>
      <c r="G79" s="17">
        <v>9900</v>
      </c>
      <c r="H79" s="59"/>
      <c r="I79" s="59"/>
      <c r="J79" s="59"/>
      <c r="K79" s="59"/>
      <c r="L79" s="59"/>
      <c r="M79" s="59"/>
      <c r="N79" s="59"/>
      <c r="O79" s="59"/>
    </row>
    <row r="80" spans="1:15">
      <c r="A80" s="15" t="s">
        <v>989</v>
      </c>
      <c r="B80" s="16" t="s">
        <v>990</v>
      </c>
      <c r="C80" s="17">
        <v>0</v>
      </c>
      <c r="D80" s="17">
        <v>594</v>
      </c>
      <c r="E80" s="17">
        <v>356.4</v>
      </c>
      <c r="F80" s="17">
        <v>237.6</v>
      </c>
      <c r="G80" s="17">
        <v>1188</v>
      </c>
      <c r="H80" s="59"/>
      <c r="I80" s="59"/>
      <c r="J80" s="59"/>
      <c r="K80" s="59"/>
      <c r="L80" s="59"/>
      <c r="M80" s="59"/>
      <c r="N80" s="59"/>
      <c r="O80" s="59"/>
    </row>
    <row r="81" spans="1:15">
      <c r="A81" s="15" t="s">
        <v>991</v>
      </c>
      <c r="B81" s="16" t="s">
        <v>992</v>
      </c>
      <c r="C81" s="17">
        <v>0</v>
      </c>
      <c r="D81" s="17">
        <v>124.74</v>
      </c>
      <c r="E81" s="17">
        <v>0</v>
      </c>
      <c r="F81" s="17">
        <v>0</v>
      </c>
      <c r="G81" s="17">
        <v>124.74</v>
      </c>
      <c r="H81" s="59"/>
      <c r="I81" s="59"/>
      <c r="J81" s="59"/>
      <c r="K81" s="59"/>
      <c r="L81" s="59"/>
      <c r="M81" s="59"/>
      <c r="N81" s="59"/>
      <c r="O81" s="59"/>
    </row>
    <row r="82" spans="1:15">
      <c r="A82" s="15" t="s">
        <v>993</v>
      </c>
      <c r="B82" s="16" t="s">
        <v>994</v>
      </c>
      <c r="C82" s="17">
        <v>0</v>
      </c>
      <c r="D82" s="17">
        <v>0</v>
      </c>
      <c r="E82" s="17">
        <v>0</v>
      </c>
      <c r="F82" s="17">
        <v>432.62999999990001</v>
      </c>
      <c r="G82" s="17">
        <v>432.62999999990001</v>
      </c>
      <c r="H82" s="59"/>
      <c r="I82" s="59"/>
      <c r="J82" s="59"/>
      <c r="K82" s="59"/>
      <c r="L82" s="59"/>
      <c r="M82" s="59"/>
      <c r="N82" s="59"/>
      <c r="O82" s="59"/>
    </row>
    <row r="83" spans="1:15">
      <c r="A83" s="15" t="s">
        <v>995</v>
      </c>
      <c r="B83" s="16" t="s">
        <v>996</v>
      </c>
      <c r="C83" s="17">
        <v>0</v>
      </c>
      <c r="D83" s="17">
        <v>144.21</v>
      </c>
      <c r="E83" s="17">
        <v>144.21</v>
      </c>
      <c r="F83" s="17">
        <v>144.21</v>
      </c>
      <c r="G83" s="17">
        <v>432.63</v>
      </c>
      <c r="H83" s="59"/>
      <c r="I83" s="59"/>
      <c r="J83" s="59"/>
      <c r="K83" s="59"/>
      <c r="L83" s="59"/>
      <c r="M83" s="59"/>
      <c r="N83" s="59"/>
      <c r="O83" s="59"/>
    </row>
    <row r="84" spans="1:15">
      <c r="A84" s="15" t="s">
        <v>997</v>
      </c>
      <c r="B84" s="16" t="s">
        <v>998</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999</v>
      </c>
      <c r="B85" s="16" t="s">
        <v>1000</v>
      </c>
      <c r="C85" s="17">
        <v>200</v>
      </c>
      <c r="D85" s="17">
        <v>185</v>
      </c>
      <c r="E85" s="17">
        <v>65</v>
      </c>
      <c r="F85" s="17">
        <v>45</v>
      </c>
      <c r="G85" s="17">
        <v>495</v>
      </c>
      <c r="H85" s="59"/>
      <c r="I85" s="59"/>
      <c r="J85" s="59"/>
      <c r="K85" s="59"/>
      <c r="L85" s="59"/>
      <c r="M85" s="59"/>
      <c r="N85" s="59"/>
      <c r="O85" s="59"/>
    </row>
    <row r="86" spans="1:15" ht="28.9">
      <c r="A86" s="15" t="s">
        <v>1001</v>
      </c>
      <c r="B86" s="16" t="s">
        <v>1002</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1003</v>
      </c>
      <c r="B87" s="16" t="s">
        <v>1004</v>
      </c>
      <c r="C87" s="17">
        <v>0</v>
      </c>
      <c r="D87" s="17">
        <v>610.5</v>
      </c>
      <c r="E87" s="17">
        <v>610.5</v>
      </c>
      <c r="F87" s="17">
        <v>610.5</v>
      </c>
      <c r="G87" s="17">
        <v>1831.5</v>
      </c>
      <c r="H87" s="59"/>
      <c r="I87" s="59"/>
      <c r="J87" s="59"/>
      <c r="K87" s="59"/>
      <c r="L87" s="59"/>
      <c r="M87" s="59"/>
      <c r="N87" s="59"/>
      <c r="O87" s="59"/>
    </row>
    <row r="88" spans="1:15" ht="42">
      <c r="A88" s="6" t="s">
        <v>1005</v>
      </c>
      <c r="B88" s="7" t="s">
        <v>1006</v>
      </c>
      <c r="C88" s="8">
        <v>187651.26945848519</v>
      </c>
      <c r="D88" s="8">
        <v>170580.86343845542</v>
      </c>
      <c r="E88" s="8">
        <v>181766.13840868059</v>
      </c>
      <c r="F88" s="8">
        <v>192362.9566696391</v>
      </c>
      <c r="G88" s="8">
        <v>732361.22797526023</v>
      </c>
      <c r="H88" s="59"/>
      <c r="I88" s="59"/>
      <c r="J88" s="59"/>
      <c r="K88" s="59"/>
      <c r="L88" s="59"/>
      <c r="M88" s="59"/>
      <c r="N88" s="59"/>
      <c r="O88" s="59"/>
    </row>
    <row r="89" spans="1:15" ht="18">
      <c r="A89" s="9" t="s">
        <v>1007</v>
      </c>
      <c r="B89" s="10" t="s">
        <v>1008</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6">
      <c r="A90" s="12" t="s">
        <v>1009</v>
      </c>
      <c r="B90" s="13" t="s">
        <v>1010</v>
      </c>
      <c r="C90" s="14">
        <v>49438.3427918378</v>
      </c>
      <c r="D90" s="14">
        <v>48034.605133826597</v>
      </c>
      <c r="E90" s="14">
        <v>50147.028619186</v>
      </c>
      <c r="F90" s="14">
        <v>53096.236965974902</v>
      </c>
      <c r="G90" s="14">
        <v>200716.2135108253</v>
      </c>
      <c r="H90" s="59"/>
      <c r="I90" s="59"/>
      <c r="J90" s="59"/>
      <c r="K90" s="59"/>
      <c r="L90" s="59"/>
      <c r="M90" s="59"/>
      <c r="N90" s="59"/>
      <c r="O90" s="59"/>
    </row>
    <row r="91" spans="1:15">
      <c r="A91" s="15" t="s">
        <v>1011</v>
      </c>
      <c r="B91" s="16" t="s">
        <v>1012</v>
      </c>
      <c r="C91" s="17">
        <v>2091.8641083487</v>
      </c>
      <c r="D91" s="17">
        <v>290.89634971089998</v>
      </c>
      <c r="E91" s="17">
        <v>894.3294482865</v>
      </c>
      <c r="F91" s="17">
        <v>910.30228228120006</v>
      </c>
      <c r="G91" s="17">
        <v>4187.3921886273001</v>
      </c>
      <c r="H91" s="59"/>
      <c r="I91" s="59"/>
      <c r="J91" s="59"/>
      <c r="K91" s="59"/>
      <c r="L91" s="59"/>
      <c r="M91" s="59"/>
      <c r="N91" s="59"/>
      <c r="O91" s="59"/>
    </row>
    <row r="92" spans="1:15" ht="28.9">
      <c r="A92" s="15" t="s">
        <v>1013</v>
      </c>
      <c r="B92" s="16" t="s">
        <v>1014</v>
      </c>
      <c r="C92" s="17">
        <v>40510.1501806261</v>
      </c>
      <c r="D92" s="17">
        <v>46793.043299215795</v>
      </c>
      <c r="E92" s="17">
        <v>46329.980685568902</v>
      </c>
      <c r="F92" s="17">
        <v>49211.016086570802</v>
      </c>
      <c r="G92" s="17">
        <v>182844.19025198161</v>
      </c>
      <c r="H92" s="59"/>
      <c r="I92" s="59"/>
      <c r="J92" s="59"/>
      <c r="K92" s="59"/>
      <c r="L92" s="59"/>
      <c r="M92" s="59"/>
      <c r="N92" s="59"/>
      <c r="O92" s="59"/>
    </row>
    <row r="93" spans="1:15" ht="28.9">
      <c r="A93" s="15" t="s">
        <v>1015</v>
      </c>
      <c r="B93" s="16" t="s">
        <v>1016</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28.9">
      <c r="A94" s="15" t="s">
        <v>1017</v>
      </c>
      <c r="B94" s="16" t="s">
        <v>1018</v>
      </c>
      <c r="C94" s="17">
        <v>3683.4133034875003</v>
      </c>
      <c r="D94" s="17">
        <v>512.21849458810004</v>
      </c>
      <c r="E94" s="17">
        <v>1574.7605087594</v>
      </c>
      <c r="F94" s="17">
        <v>1602.8859252221998</v>
      </c>
      <c r="G94" s="17">
        <v>7373.2782320572005</v>
      </c>
      <c r="H94" s="59"/>
      <c r="I94" s="59"/>
      <c r="J94" s="59"/>
      <c r="K94" s="59"/>
      <c r="L94" s="59"/>
      <c r="M94" s="59"/>
      <c r="N94" s="59"/>
      <c r="O94" s="59"/>
    </row>
    <row r="95" spans="1:15" ht="28.9">
      <c r="A95" s="15" t="s">
        <v>1019</v>
      </c>
      <c r="B95" s="16" t="s">
        <v>1020</v>
      </c>
      <c r="C95" s="17">
        <v>265.84161274209998</v>
      </c>
      <c r="D95" s="17">
        <v>36.968154116400001</v>
      </c>
      <c r="E95" s="17">
        <v>113.65460208740001</v>
      </c>
      <c r="F95" s="17">
        <v>115.684487266</v>
      </c>
      <c r="G95" s="17">
        <v>532.14885621190001</v>
      </c>
      <c r="H95" s="59"/>
      <c r="I95" s="59"/>
      <c r="J95" s="59"/>
      <c r="K95" s="59"/>
      <c r="L95" s="59"/>
      <c r="M95" s="59"/>
      <c r="N95" s="59"/>
      <c r="O95" s="59"/>
    </row>
    <row r="96" spans="1:15" ht="15.6">
      <c r="A96" s="12" t="s">
        <v>1021</v>
      </c>
      <c r="B96" s="13" t="s">
        <v>1022</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28.9">
      <c r="A97" s="15" t="s">
        <v>1023</v>
      </c>
      <c r="B97" s="16" t="s">
        <v>1024</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28.9">
      <c r="A98" s="15" t="s">
        <v>1025</v>
      </c>
      <c r="B98" s="16" t="s">
        <v>1026</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6">
      <c r="A99" s="12" t="s">
        <v>1027</v>
      </c>
      <c r="B99" s="13" t="s">
        <v>1028</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1029</v>
      </c>
      <c r="B100" s="16" t="s">
        <v>1030</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1031</v>
      </c>
      <c r="B101" s="16" t="s">
        <v>1032</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1033</v>
      </c>
      <c r="B102" s="16" t="s">
        <v>1034</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28.9">
      <c r="A103" s="15" t="s">
        <v>1035</v>
      </c>
      <c r="B103" s="16" t="s">
        <v>1036</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1037</v>
      </c>
      <c r="B104" s="16" t="s">
        <v>1038</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28.9">
      <c r="A105" s="15" t="s">
        <v>1039</v>
      </c>
      <c r="B105" s="16" t="s">
        <v>1040</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6">
      <c r="A106" s="12" t="s">
        <v>1041</v>
      </c>
      <c r="B106" s="13" t="s">
        <v>1042</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1043</v>
      </c>
      <c r="B107" s="16" t="s">
        <v>1044</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1045</v>
      </c>
      <c r="B108" s="16" t="s">
        <v>1046</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28.9">
      <c r="A109" s="15" t="s">
        <v>1047</v>
      </c>
      <c r="B109" s="16" t="s">
        <v>1048</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
      <c r="A110" s="9" t="s">
        <v>1049</v>
      </c>
      <c r="B110" s="10" t="s">
        <v>1050</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6">
      <c r="A111" s="12" t="s">
        <v>1051</v>
      </c>
      <c r="B111" s="13" t="s">
        <v>1052</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ht="28.9">
      <c r="A112" s="15" t="s">
        <v>1053</v>
      </c>
      <c r="B112" s="16" t="s">
        <v>1054</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28.9">
      <c r="A113" s="15" t="s">
        <v>1055</v>
      </c>
      <c r="B113" s="16" t="s">
        <v>1056</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6">
      <c r="A114" s="12" t="s">
        <v>1057</v>
      </c>
      <c r="B114" s="13" t="s">
        <v>1058</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28.9">
      <c r="A115" s="15" t="s">
        <v>1059</v>
      </c>
      <c r="B115" s="16" t="s">
        <v>1060</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1061</v>
      </c>
      <c r="B116" s="16" t="s">
        <v>1062</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1063</v>
      </c>
      <c r="B117" s="16" t="s">
        <v>1064</v>
      </c>
      <c r="C117" s="17">
        <v>1683</v>
      </c>
      <c r="D117" s="17">
        <v>841.5</v>
      </c>
      <c r="E117" s="17">
        <v>504.9</v>
      </c>
      <c r="F117" s="17">
        <v>336.6</v>
      </c>
      <c r="G117" s="17">
        <v>3366</v>
      </c>
      <c r="H117" s="59"/>
      <c r="I117" s="59"/>
      <c r="J117" s="59"/>
      <c r="K117" s="59"/>
      <c r="L117" s="59"/>
      <c r="M117" s="59"/>
      <c r="N117" s="59"/>
      <c r="O117" s="59"/>
    </row>
    <row r="118" spans="1:15" ht="15.6">
      <c r="A118" s="12" t="s">
        <v>1065</v>
      </c>
      <c r="B118" s="13" t="s">
        <v>1066</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1067</v>
      </c>
      <c r="B119" s="16" t="s">
        <v>1068</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1069</v>
      </c>
      <c r="B120" s="16" t="s">
        <v>1070</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6">
      <c r="A121" s="12" t="s">
        <v>1071</v>
      </c>
      <c r="B121" s="13" t="s">
        <v>1072</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1073</v>
      </c>
      <c r="B122" s="16" t="s">
        <v>1074</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28.9">
      <c r="A123" s="15" t="s">
        <v>1075</v>
      </c>
      <c r="B123" s="16" t="s">
        <v>1076</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1077</v>
      </c>
      <c r="B124" s="16" t="s">
        <v>1078</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6">
      <c r="A125" s="9" t="s">
        <v>1079</v>
      </c>
      <c r="B125" s="10" t="s">
        <v>1080</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6">
      <c r="A126" s="12" t="s">
        <v>1081</v>
      </c>
      <c r="B126" s="13" t="s">
        <v>1082</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28.9">
      <c r="A127" s="15" t="s">
        <v>1083</v>
      </c>
      <c r="B127" s="16" t="s">
        <v>1084</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1085</v>
      </c>
      <c r="B128" s="16" t="s">
        <v>1086</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28.9">
      <c r="A129" s="15" t="s">
        <v>1087</v>
      </c>
      <c r="B129" s="16" t="s">
        <v>1088</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28.9">
      <c r="A130" s="15" t="s">
        <v>1089</v>
      </c>
      <c r="B130" s="16" t="s">
        <v>1090</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28.9">
      <c r="A131" s="15" t="s">
        <v>1091</v>
      </c>
      <c r="B131" s="16" t="s">
        <v>1092</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28.9">
      <c r="A132" s="15" t="s">
        <v>1093</v>
      </c>
      <c r="B132" s="16" t="s">
        <v>1094</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6">
      <c r="A133" s="12" t="s">
        <v>1095</v>
      </c>
      <c r="B133" s="13" t="s">
        <v>1096</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c r="A134" s="15" t="s">
        <v>1097</v>
      </c>
      <c r="B134" s="16" t="s">
        <v>1098</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1099</v>
      </c>
      <c r="B135" s="16" t="s">
        <v>1100</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6">
      <c r="A136" s="12" t="s">
        <v>1101</v>
      </c>
      <c r="B136" s="13" t="s">
        <v>1102</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1103</v>
      </c>
      <c r="B137" s="16" t="s">
        <v>1104</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1105</v>
      </c>
      <c r="B138" s="16" t="s">
        <v>1106</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1107</v>
      </c>
      <c r="B139" s="16" t="s">
        <v>1108</v>
      </c>
      <c r="C139" s="17">
        <v>0</v>
      </c>
      <c r="D139" s="17">
        <v>0</v>
      </c>
      <c r="E139" s="17">
        <v>1000</v>
      </c>
      <c r="F139" s="17">
        <v>1547.903435406</v>
      </c>
      <c r="G139" s="17">
        <v>2547.903435406</v>
      </c>
      <c r="H139" s="59"/>
      <c r="I139" s="59"/>
      <c r="J139" s="59"/>
      <c r="K139" s="59"/>
      <c r="L139" s="59"/>
      <c r="M139" s="59"/>
      <c r="N139" s="59"/>
      <c r="O139" s="59"/>
    </row>
    <row r="140" spans="1:15">
      <c r="A140" s="15" t="s">
        <v>1109</v>
      </c>
      <c r="B140" s="16" t="s">
        <v>1110</v>
      </c>
      <c r="C140" s="17">
        <v>0</v>
      </c>
      <c r="D140" s="17">
        <v>0</v>
      </c>
      <c r="E140" s="17">
        <v>0</v>
      </c>
      <c r="F140" s="17">
        <v>1979.9999999999002</v>
      </c>
      <c r="G140" s="17">
        <v>1979.9999999999002</v>
      </c>
      <c r="H140" s="59"/>
      <c r="I140" s="59"/>
      <c r="J140" s="59"/>
      <c r="K140" s="59"/>
      <c r="L140" s="59"/>
      <c r="M140" s="59"/>
      <c r="N140" s="59"/>
      <c r="O140" s="59"/>
    </row>
    <row r="141" spans="1:15" ht="15.6">
      <c r="A141" s="12" t="s">
        <v>1111</v>
      </c>
      <c r="B141" s="13" t="s">
        <v>1112</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1113</v>
      </c>
      <c r="B142" s="16" t="s">
        <v>1114</v>
      </c>
      <c r="C142" s="17">
        <v>0</v>
      </c>
      <c r="D142" s="17">
        <v>0</v>
      </c>
      <c r="E142" s="17">
        <v>0</v>
      </c>
      <c r="F142" s="17">
        <v>1386</v>
      </c>
      <c r="G142" s="17">
        <v>1386</v>
      </c>
      <c r="H142" s="59"/>
      <c r="I142" s="59"/>
      <c r="J142" s="59"/>
      <c r="K142" s="59"/>
      <c r="L142" s="59"/>
      <c r="M142" s="59"/>
      <c r="N142" s="59"/>
      <c r="O142" s="59"/>
    </row>
    <row r="143" spans="1:15">
      <c r="A143" s="15" t="s">
        <v>1115</v>
      </c>
      <c r="B143" s="16" t="s">
        <v>1116</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1117</v>
      </c>
      <c r="B144" s="16" t="s">
        <v>1118</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1119</v>
      </c>
      <c r="B145" s="16" t="s">
        <v>1120</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1121</v>
      </c>
      <c r="B146" s="16" t="s">
        <v>1122</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6">
      <c r="A147" s="12" t="s">
        <v>1123</v>
      </c>
      <c r="B147" s="13" t="s">
        <v>1124</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1125</v>
      </c>
      <c r="B148" s="16" t="s">
        <v>1126</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28.9">
      <c r="A149" s="15" t="s">
        <v>1127</v>
      </c>
      <c r="B149" s="16" t="s">
        <v>1128</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28.9">
      <c r="A150" s="15" t="s">
        <v>1129</v>
      </c>
      <c r="B150" s="16" t="s">
        <v>1130</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28.9">
      <c r="A151" s="15" t="s">
        <v>1131</v>
      </c>
      <c r="B151" s="16" t="s">
        <v>1132</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1133</v>
      </c>
      <c r="B152" s="7" t="s">
        <v>1134</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
      <c r="A153" s="9" t="s">
        <v>1135</v>
      </c>
      <c r="B153" s="10" t="s">
        <v>1136</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6">
      <c r="A154" s="12" t="s">
        <v>1137</v>
      </c>
      <c r="B154" s="13" t="s">
        <v>1138</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1139</v>
      </c>
      <c r="B155" s="16" t="s">
        <v>1140</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c r="A156" s="15" t="s">
        <v>1141</v>
      </c>
      <c r="B156" s="16" t="s">
        <v>1142</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28.9">
      <c r="A157" s="15" t="s">
        <v>1143</v>
      </c>
      <c r="B157" s="16" t="s">
        <v>1144</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1145</v>
      </c>
      <c r="B158" s="16" t="s">
        <v>1146</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28.9">
      <c r="A159" s="15" t="s">
        <v>1147</v>
      </c>
      <c r="B159" s="16" t="s">
        <v>1148</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6">
      <c r="A160" s="12" t="s">
        <v>1149</v>
      </c>
      <c r="B160" s="13" t="s">
        <v>1150</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1151</v>
      </c>
      <c r="B161" s="16" t="s">
        <v>1152</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28.9">
      <c r="A162" s="15" t="s">
        <v>1153</v>
      </c>
      <c r="B162" s="16" t="s">
        <v>1154</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ht="28.9">
      <c r="A163" s="15" t="s">
        <v>1155</v>
      </c>
      <c r="B163" s="16" t="s">
        <v>1156</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1157</v>
      </c>
      <c r="B164" s="16" t="s">
        <v>1158</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28.9">
      <c r="A165" s="15" t="s">
        <v>1159</v>
      </c>
      <c r="B165" s="16" t="s">
        <v>1160</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6">
      <c r="A166" s="12" t="s">
        <v>1161</v>
      </c>
      <c r="B166" s="13" t="s">
        <v>1162</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1163</v>
      </c>
      <c r="B167" s="16" t="s">
        <v>1164</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1165</v>
      </c>
      <c r="B168" s="16" t="s">
        <v>1166</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28.9">
      <c r="A169" s="15" t="s">
        <v>1167</v>
      </c>
      <c r="B169" s="16" t="s">
        <v>1168</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6">
      <c r="A170" s="12" t="s">
        <v>1169</v>
      </c>
      <c r="B170" s="13" t="s">
        <v>1170</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1171</v>
      </c>
      <c r="B171" s="16" t="s">
        <v>1172</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1173</v>
      </c>
      <c r="B172" s="16" t="s">
        <v>1174</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1175</v>
      </c>
      <c r="B173" s="16" t="s">
        <v>1176</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
      <c r="A174" s="9" t="s">
        <v>1177</v>
      </c>
      <c r="B174" s="10" t="s">
        <v>1178</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6">
      <c r="A175" s="12" t="s">
        <v>1179</v>
      </c>
      <c r="B175" s="13" t="s">
        <v>1180</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1181</v>
      </c>
      <c r="B176" s="16" t="s">
        <v>1182</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28.9">
      <c r="A177" s="15" t="s">
        <v>1183</v>
      </c>
      <c r="B177" s="16" t="s">
        <v>1184</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1185</v>
      </c>
      <c r="B178" s="16" t="s">
        <v>1186</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1187</v>
      </c>
      <c r="B179" s="16" t="s">
        <v>1188</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1189</v>
      </c>
      <c r="B180" s="16" t="s">
        <v>1190</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28.9">
      <c r="A181" s="15" t="s">
        <v>1191</v>
      </c>
      <c r="B181" s="16" t="s">
        <v>1192</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6">
      <c r="A182" s="12" t="s">
        <v>1193</v>
      </c>
      <c r="B182" s="13" t="s">
        <v>1194</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28.9">
      <c r="A183" s="15" t="s">
        <v>1195</v>
      </c>
      <c r="B183" s="16" t="s">
        <v>1196</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1197</v>
      </c>
      <c r="B184" s="16" t="s">
        <v>1198</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1199</v>
      </c>
      <c r="B185" s="16" t="s">
        <v>1200</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15.6">
      <c r="A186" s="12" t="s">
        <v>1201</v>
      </c>
      <c r="B186" s="13" t="s">
        <v>1202</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1203</v>
      </c>
      <c r="B187" s="16" t="s">
        <v>1204</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1205</v>
      </c>
      <c r="B188" s="16" t="s">
        <v>1206</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1207</v>
      </c>
      <c r="B189" s="16" t="s">
        <v>1208</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6">
      <c r="A190" s="12" t="s">
        <v>1209</v>
      </c>
      <c r="B190" s="13" t="s">
        <v>1210</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1211</v>
      </c>
      <c r="B191" s="16" t="s">
        <v>1212</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1213</v>
      </c>
      <c r="B192" s="16" t="s">
        <v>1214</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6">
      <c r="A193" s="12" t="s">
        <v>1215</v>
      </c>
      <c r="B193" s="13" t="s">
        <v>1216</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1217</v>
      </c>
      <c r="B194" s="16" t="s">
        <v>1218</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1219</v>
      </c>
      <c r="B195" s="16" t="s">
        <v>1220</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28.9">
      <c r="A196" s="15" t="s">
        <v>1221</v>
      </c>
      <c r="B196" s="16" t="s">
        <v>1222</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28.9">
      <c r="A197" s="15" t="s">
        <v>1223</v>
      </c>
      <c r="B197" s="16" t="s">
        <v>1224</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6">
      <c r="A198" s="12" t="s">
        <v>1225</v>
      </c>
      <c r="B198" s="13" t="s">
        <v>1226</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1227</v>
      </c>
      <c r="B199" s="16" t="s">
        <v>1228</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1229</v>
      </c>
      <c r="B200" s="16" t="s">
        <v>1230</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1231</v>
      </c>
      <c r="B201" s="16" t="s">
        <v>1232</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1233</v>
      </c>
      <c r="B202" s="16" t="s">
        <v>1234</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6">
      <c r="A203" s="12" t="s">
        <v>1235</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28.9">
      <c r="A204" s="15" t="s">
        <v>1236</v>
      </c>
      <c r="B204" s="16" t="s">
        <v>1237</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28.9">
      <c r="A205" s="15" t="s">
        <v>1238</v>
      </c>
      <c r="B205" s="16" t="s">
        <v>1239</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1240</v>
      </c>
      <c r="B206" s="16" t="s">
        <v>1241</v>
      </c>
      <c r="C206" s="17">
        <v>1637.4165869999999</v>
      </c>
      <c r="D206" s="17">
        <v>820.81249784099998</v>
      </c>
      <c r="E206" s="17">
        <v>872.2645207045</v>
      </c>
      <c r="F206" s="17">
        <v>926.50639445449997</v>
      </c>
      <c r="G206" s="17">
        <v>4257</v>
      </c>
      <c r="H206" s="59"/>
      <c r="I206" s="59"/>
      <c r="J206" s="59"/>
      <c r="K206" s="59"/>
      <c r="L206" s="59"/>
      <c r="M206" s="59"/>
      <c r="N206" s="59"/>
      <c r="O206" s="59"/>
    </row>
    <row r="207" spans="1:15" ht="15.6">
      <c r="A207" s="12" t="s">
        <v>1242</v>
      </c>
      <c r="B207" s="13" t="s">
        <v>1243</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28.9">
      <c r="A208" s="15" t="s">
        <v>1244</v>
      </c>
      <c r="B208" s="16" t="s">
        <v>1245</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28.9">
      <c r="A209" s="15" t="s">
        <v>1246</v>
      </c>
      <c r="B209" s="16" t="s">
        <v>1247</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6">
      <c r="A210" s="12" t="s">
        <v>1248</v>
      </c>
      <c r="B210" s="13" t="s">
        <v>1249</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1250</v>
      </c>
      <c r="B211" s="16" t="s">
        <v>1251</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28.9">
      <c r="A212" s="15" t="s">
        <v>1252</v>
      </c>
      <c r="B212" s="16" t="s">
        <v>1253</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28.9">
      <c r="A213" s="15" t="s">
        <v>1254</v>
      </c>
      <c r="B213" s="16" t="s">
        <v>1255</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6">
      <c r="A214" s="12" t="s">
        <v>1256</v>
      </c>
      <c r="B214" s="13" t="s">
        <v>1257</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1258</v>
      </c>
      <c r="B215" s="16" t="s">
        <v>1259</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1260</v>
      </c>
      <c r="B216" s="16" t="s">
        <v>1261</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1262</v>
      </c>
      <c r="B217" s="16" t="s">
        <v>1263</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28.9">
      <c r="A218" s="15" t="s">
        <v>1264</v>
      </c>
      <c r="B218" s="16" t="s">
        <v>1265</v>
      </c>
      <c r="C218" s="17">
        <v>239.5</v>
      </c>
      <c r="D218" s="17">
        <v>119.75</v>
      </c>
      <c r="E218" s="17">
        <v>71.849999999999994</v>
      </c>
      <c r="F218" s="17">
        <v>47.9</v>
      </c>
      <c r="G218" s="17">
        <v>479</v>
      </c>
      <c r="H218" s="59"/>
      <c r="I218" s="59"/>
      <c r="J218" s="59"/>
      <c r="K218" s="59"/>
      <c r="L218" s="59"/>
      <c r="M218" s="59"/>
      <c r="N218" s="59"/>
      <c r="O218" s="59"/>
    </row>
    <row r="219" spans="1:15" ht="42">
      <c r="A219" s="6" t="s">
        <v>1266</v>
      </c>
      <c r="B219" s="7" t="s">
        <v>1267</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
      <c r="A220" s="9" t="s">
        <v>1268</v>
      </c>
      <c r="B220" s="10" t="s">
        <v>1269</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6">
      <c r="A221" s="12" t="s">
        <v>1270</v>
      </c>
      <c r="B221" s="13" t="s">
        <v>1271</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1272</v>
      </c>
      <c r="B222" s="16" t="s">
        <v>1273</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1274</v>
      </c>
      <c r="B223" s="16" t="s">
        <v>1275</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1276</v>
      </c>
      <c r="B224" s="16" t="s">
        <v>1277</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1278</v>
      </c>
      <c r="B225" s="16" t="s">
        <v>1279</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1280</v>
      </c>
      <c r="B226" s="16" t="s">
        <v>1281</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28.9">
      <c r="A227" s="15" t="s">
        <v>1282</v>
      </c>
      <c r="B227" s="16" t="s">
        <v>1283</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6">
      <c r="A228" s="12" t="s">
        <v>1284</v>
      </c>
      <c r="B228" s="13" t="s">
        <v>1285</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1286</v>
      </c>
      <c r="B229" s="16" t="s">
        <v>1287</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28.9">
      <c r="A230" s="15" t="s">
        <v>1288</v>
      </c>
      <c r="B230" s="16" t="s">
        <v>1289</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1290</v>
      </c>
      <c r="B231" s="16" t="s">
        <v>1291</v>
      </c>
      <c r="C231" s="17">
        <v>2773.6621346415</v>
      </c>
      <c r="D231" s="17">
        <v>3027.9913618703999</v>
      </c>
      <c r="E231" s="17">
        <v>2947.5270891135997</v>
      </c>
      <c r="F231" s="17">
        <v>3130.8194143745</v>
      </c>
      <c r="G231" s="17">
        <v>11880</v>
      </c>
      <c r="H231" s="59"/>
      <c r="I231" s="59"/>
      <c r="J231" s="59"/>
      <c r="K231" s="59"/>
      <c r="L231" s="59"/>
      <c r="M231" s="59"/>
      <c r="N231" s="59"/>
      <c r="O231" s="59"/>
    </row>
    <row r="232" spans="1:15" ht="18">
      <c r="A232" s="9" t="s">
        <v>1292</v>
      </c>
      <c r="B232" s="10" t="s">
        <v>1293</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6">
      <c r="A233" s="12" t="s">
        <v>1294</v>
      </c>
      <c r="B233" s="13" t="s">
        <v>1295</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1296</v>
      </c>
      <c r="B234" s="16" t="s">
        <v>1297</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1298</v>
      </c>
      <c r="B235" s="16" t="s">
        <v>1299</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1300</v>
      </c>
      <c r="B236" s="16" t="s">
        <v>1301</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15">
      <c r="A237" s="12" t="s">
        <v>1302</v>
      </c>
      <c r="B237" s="13" t="s">
        <v>1303</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1304</v>
      </c>
      <c r="B238" s="16" t="s">
        <v>1305</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1306</v>
      </c>
      <c r="B239" s="16" t="s">
        <v>1307</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1308</v>
      </c>
      <c r="B240" s="16" t="s">
        <v>1309</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6">
      <c r="A241" s="12" t="s">
        <v>1310</v>
      </c>
      <c r="B241" s="13" t="s">
        <v>1311</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28.9">
      <c r="A242" s="15" t="s">
        <v>1312</v>
      </c>
      <c r="B242" s="16" t="s">
        <v>1313</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28.9">
      <c r="A243" s="15" t="s">
        <v>1314</v>
      </c>
      <c r="B243" s="16" t="s">
        <v>1315</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1316</v>
      </c>
      <c r="B244" s="16" t="s">
        <v>1317</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1318</v>
      </c>
      <c r="B245" s="16" t="s">
        <v>1319</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6">
      <c r="A246" s="12" t="s">
        <v>1320</v>
      </c>
      <c r="B246" s="13" t="s">
        <v>1321</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1322</v>
      </c>
      <c r="B247" s="16" t="s">
        <v>1323</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1324</v>
      </c>
      <c r="B248" s="16" t="s">
        <v>1325</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1326</v>
      </c>
      <c r="B249" s="16" t="s">
        <v>1327</v>
      </c>
      <c r="C249" s="17">
        <v>0</v>
      </c>
      <c r="D249" s="17">
        <v>0</v>
      </c>
      <c r="E249" s="17">
        <v>0</v>
      </c>
      <c r="F249" s="17">
        <v>0</v>
      </c>
      <c r="G249" s="17">
        <v>0</v>
      </c>
      <c r="H249" s="59"/>
      <c r="I249" s="59"/>
      <c r="J249" s="59"/>
      <c r="K249" s="59"/>
      <c r="L249" s="59"/>
      <c r="M249" s="59"/>
      <c r="N249" s="59"/>
      <c r="O249" s="59"/>
    </row>
    <row r="250" spans="1:15" ht="18">
      <c r="A250" s="9" t="s">
        <v>1328</v>
      </c>
      <c r="B250" s="10" t="s">
        <v>1329</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15">
      <c r="A251" s="12" t="s">
        <v>1330</v>
      </c>
      <c r="B251" s="13" t="s">
        <v>1331</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1332</v>
      </c>
      <c r="B252" s="16" t="s">
        <v>1333</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1334</v>
      </c>
      <c r="B253" s="16" t="s">
        <v>1335</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1336</v>
      </c>
      <c r="B254" s="16" t="s">
        <v>1337</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1338</v>
      </c>
      <c r="B255" s="16" t="s">
        <v>1339</v>
      </c>
      <c r="C255" s="17">
        <v>500</v>
      </c>
      <c r="D255" s="17">
        <v>250</v>
      </c>
      <c r="E255" s="17">
        <v>150</v>
      </c>
      <c r="F255" s="17">
        <v>100</v>
      </c>
      <c r="G255" s="17">
        <v>1000</v>
      </c>
      <c r="H255" s="59"/>
      <c r="I255" s="59"/>
      <c r="J255" s="59"/>
      <c r="K255" s="59"/>
      <c r="L255" s="59"/>
      <c r="M255" s="59"/>
      <c r="N255" s="59"/>
      <c r="O255" s="59"/>
    </row>
    <row r="256" spans="1:15" ht="15.6">
      <c r="A256" s="12" t="s">
        <v>1340</v>
      </c>
      <c r="B256" s="13" t="s">
        <v>1341</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1342</v>
      </c>
      <c r="B257" s="16" t="s">
        <v>1343</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1344</v>
      </c>
      <c r="B258" s="16" t="s">
        <v>1345</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15.6">
      <c r="A259" s="12" t="s">
        <v>1346</v>
      </c>
      <c r="B259" s="13" t="s">
        <v>1347</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1348</v>
      </c>
      <c r="B260" s="16" t="s">
        <v>1349</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1350</v>
      </c>
      <c r="B261" s="16" t="s">
        <v>1351</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1352</v>
      </c>
      <c r="B262" s="16" t="s">
        <v>1353</v>
      </c>
      <c r="C262" s="17">
        <v>4669.4648731337993</v>
      </c>
      <c r="D262" s="17">
        <v>5097.6285553374</v>
      </c>
      <c r="E262" s="17">
        <v>4962.1668166895997</v>
      </c>
      <c r="F262" s="17">
        <v>5270.7397548392</v>
      </c>
      <c r="G262" s="17">
        <v>20000</v>
      </c>
      <c r="H262" s="59"/>
      <c r="I262" s="59"/>
      <c r="J262" s="59"/>
      <c r="K262" s="59"/>
      <c r="L262" s="59"/>
      <c r="M262" s="59"/>
      <c r="N262" s="59"/>
      <c r="O262" s="59"/>
    </row>
    <row r="263" spans="1:15" ht="28.9">
      <c r="A263" s="15" t="s">
        <v>1354</v>
      </c>
      <c r="B263" s="16" t="s">
        <v>1355</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1356</v>
      </c>
      <c r="B264" s="16" t="s">
        <v>1357</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
      <c r="A265" s="9" t="s">
        <v>1358</v>
      </c>
      <c r="B265" s="10" t="s">
        <v>1359</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6">
      <c r="A266" s="12" t="s">
        <v>1360</v>
      </c>
      <c r="B266" s="13" t="s">
        <v>1361</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1362</v>
      </c>
      <c r="B267" s="16" t="s">
        <v>1363</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28.9">
      <c r="A268" s="15" t="s">
        <v>1364</v>
      </c>
      <c r="B268" s="16" t="s">
        <v>1365</v>
      </c>
      <c r="C268" s="17">
        <v>3000</v>
      </c>
      <c r="D268" s="17">
        <v>1475.699930363</v>
      </c>
      <c r="E268" s="17">
        <v>1568.2030863901</v>
      </c>
      <c r="F268" s="17">
        <v>1665.7219832469</v>
      </c>
      <c r="G268" s="17">
        <v>7709.625</v>
      </c>
      <c r="H268" s="59"/>
      <c r="I268" s="59"/>
      <c r="J268" s="59"/>
      <c r="K268" s="59"/>
      <c r="L268" s="59"/>
      <c r="M268" s="59"/>
      <c r="N268" s="59"/>
      <c r="O268" s="59"/>
    </row>
    <row r="269" spans="1:15">
      <c r="A269" s="15" t="s">
        <v>1366</v>
      </c>
      <c r="B269" s="16" t="s">
        <v>1367</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1368</v>
      </c>
      <c r="B270" s="16" t="s">
        <v>1369</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1370</v>
      </c>
      <c r="B271" s="16" t="s">
        <v>1371</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6">
      <c r="A272" s="12" t="s">
        <v>1372</v>
      </c>
      <c r="B272" s="13" t="s">
        <v>1373</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1374</v>
      </c>
      <c r="B273" s="16" t="s">
        <v>1375</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28.9">
      <c r="A274" s="15" t="s">
        <v>1376</v>
      </c>
      <c r="B274" s="16" t="s">
        <v>1377</v>
      </c>
      <c r="C274" s="17">
        <v>1485</v>
      </c>
      <c r="D274" s="17">
        <v>742.5</v>
      </c>
      <c r="E274" s="17">
        <v>445.5</v>
      </c>
      <c r="F274" s="17">
        <v>297</v>
      </c>
      <c r="G274" s="17">
        <v>2970</v>
      </c>
      <c r="H274" s="59"/>
      <c r="I274" s="59" t="s">
        <v>427</v>
      </c>
      <c r="J274" s="59"/>
      <c r="K274" s="59"/>
      <c r="L274" s="59"/>
      <c r="M274" s="59"/>
      <c r="N274" s="59"/>
      <c r="O274" s="59"/>
    </row>
    <row r="275" spans="1:15">
      <c r="A275" s="15" t="s">
        <v>1378</v>
      </c>
      <c r="B275" s="16" t="s">
        <v>1379</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1380</v>
      </c>
      <c r="B276" s="16" t="s">
        <v>1381</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28.9">
      <c r="A277" s="15" t="s">
        <v>1382</v>
      </c>
      <c r="B277" s="16" t="s">
        <v>1383</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28.9">
      <c r="A278" s="15" t="s">
        <v>1384</v>
      </c>
      <c r="B278" s="16" t="s">
        <v>1385</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1386</v>
      </c>
      <c r="B279" s="16" t="s">
        <v>1387</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6">
      <c r="A280" s="12" t="s">
        <v>1388</v>
      </c>
      <c r="B280" s="13" t="s">
        <v>1389</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1390</v>
      </c>
      <c r="B281" s="16" t="s">
        <v>1391</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1392</v>
      </c>
      <c r="B282" s="16" t="s">
        <v>1393</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1394</v>
      </c>
      <c r="B283" s="16" t="s">
        <v>1395</v>
      </c>
      <c r="C283" s="17">
        <v>1400</v>
      </c>
      <c r="D283" s="17">
        <v>491.93914391700002</v>
      </c>
      <c r="E283" s="17">
        <v>522.77598442179999</v>
      </c>
      <c r="F283" s="17">
        <v>555.2848716612001</v>
      </c>
      <c r="G283" s="17">
        <v>2970</v>
      </c>
      <c r="H283" s="59"/>
      <c r="I283" s="59"/>
      <c r="J283" s="59"/>
      <c r="K283" s="59"/>
      <c r="L283" s="59"/>
      <c r="M283" s="59"/>
      <c r="N283" s="59"/>
      <c r="O283" s="59"/>
    </row>
    <row r="284" spans="1:15" ht="15.6">
      <c r="A284" s="12" t="s">
        <v>1396</v>
      </c>
      <c r="B284" s="13" t="s">
        <v>1397</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1398</v>
      </c>
      <c r="B285" s="16" t="s">
        <v>1399</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1400</v>
      </c>
      <c r="B286" s="16" t="s">
        <v>1401</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28.9">
      <c r="A287" s="15" t="s">
        <v>1402</v>
      </c>
      <c r="B287" s="16" t="s">
        <v>1403</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1404</v>
      </c>
      <c r="B288" s="16" t="s">
        <v>1405</v>
      </c>
      <c r="C288" s="17">
        <v>693</v>
      </c>
      <c r="D288" s="17">
        <v>99</v>
      </c>
      <c r="E288" s="17">
        <v>99</v>
      </c>
      <c r="F288" s="17">
        <v>99</v>
      </c>
      <c r="G288" s="17">
        <v>990</v>
      </c>
      <c r="H288" s="59"/>
      <c r="I288" s="59" t="s">
        <v>427</v>
      </c>
      <c r="J288" s="59"/>
      <c r="K288" s="59"/>
      <c r="L288" s="59"/>
      <c r="M288" s="59"/>
      <c r="N288" s="59"/>
      <c r="O288" s="59"/>
    </row>
    <row r="289" spans="1:15">
      <c r="A289" s="15" t="s">
        <v>1406</v>
      </c>
      <c r="B289" s="16" t="s">
        <v>1407</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1408</v>
      </c>
      <c r="B290" s="16" t="s">
        <v>1409</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1410</v>
      </c>
      <c r="B291" s="16" t="s">
        <v>1411</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1412</v>
      </c>
      <c r="B292" s="16" t="s">
        <v>1413</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
      <c r="A293" s="9" t="s">
        <v>1414</v>
      </c>
      <c r="B293" s="10" t="s">
        <v>1415</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6">
      <c r="A294" s="12" t="s">
        <v>1416</v>
      </c>
      <c r="B294" s="13" t="s">
        <v>1417</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1418</v>
      </c>
      <c r="B295" s="16" t="s">
        <v>1419</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1420</v>
      </c>
      <c r="B296" s="16" t="s">
        <v>1421</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1422</v>
      </c>
      <c r="B297" s="16" t="s">
        <v>1423</v>
      </c>
      <c r="C297" s="17">
        <v>0</v>
      </c>
      <c r="D297" s="17">
        <v>0</v>
      </c>
      <c r="E297" s="17">
        <v>0</v>
      </c>
      <c r="F297" s="17">
        <v>0</v>
      </c>
      <c r="G297" s="17">
        <v>0</v>
      </c>
      <c r="H297" s="59"/>
      <c r="I297" s="59"/>
      <c r="J297" s="59"/>
      <c r="K297" s="59"/>
      <c r="L297" s="59"/>
      <c r="M297" s="59"/>
      <c r="N297" s="59"/>
      <c r="O297" s="59"/>
    </row>
    <row r="298" spans="1:15" ht="28.9">
      <c r="A298" s="15" t="s">
        <v>1424</v>
      </c>
      <c r="B298" s="16" t="s">
        <v>1425</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1426</v>
      </c>
      <c r="B299" s="16" t="s">
        <v>1427</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1428</v>
      </c>
      <c r="B300" s="16" t="s">
        <v>1429</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6">
      <c r="A301" s="12" t="s">
        <v>1430</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1431</v>
      </c>
      <c r="B302" s="16" t="s">
        <v>1432</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1433</v>
      </c>
      <c r="B303" s="16" t="s">
        <v>1434</v>
      </c>
      <c r="C303" s="17">
        <v>50</v>
      </c>
      <c r="D303" s="17">
        <v>1535.3514682758998</v>
      </c>
      <c r="E303" s="17">
        <v>1631.5938367304002</v>
      </c>
      <c r="F303" s="17">
        <v>1733.0546949937</v>
      </c>
      <c r="G303" s="17">
        <v>4950</v>
      </c>
      <c r="H303" s="59"/>
      <c r="I303" s="59"/>
      <c r="J303" s="59"/>
      <c r="K303" s="59"/>
      <c r="L303" s="59"/>
      <c r="M303" s="59"/>
      <c r="N303" s="59"/>
      <c r="O303" s="59"/>
    </row>
    <row r="304" spans="1:15">
      <c r="A304" s="15" t="s">
        <v>1435</v>
      </c>
      <c r="B304" s="16" t="s">
        <v>1436</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1437</v>
      </c>
      <c r="B305" s="16" t="s">
        <v>1438</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1439</v>
      </c>
      <c r="B306" s="16" t="s">
        <v>1440</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6">
      <c r="A307" s="12" t="s">
        <v>1441</v>
      </c>
      <c r="B307" s="13" t="s">
        <v>1442</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1443</v>
      </c>
      <c r="B308" s="16" t="s">
        <v>1444</v>
      </c>
      <c r="C308" s="17">
        <v>1483.7006236649001</v>
      </c>
      <c r="D308" s="17">
        <v>206.3246335005</v>
      </c>
      <c r="E308" s="17">
        <v>634.3228295225</v>
      </c>
      <c r="F308" s="17">
        <v>645.65191331210008</v>
      </c>
      <c r="G308" s="17">
        <v>2970</v>
      </c>
      <c r="H308" s="59"/>
      <c r="I308" s="59"/>
      <c r="J308" s="59"/>
      <c r="K308" s="59"/>
      <c r="L308" s="59"/>
      <c r="M308" s="59"/>
      <c r="N308" s="59"/>
      <c r="O308" s="59"/>
    </row>
    <row r="309" spans="1:15" ht="28.9">
      <c r="A309" s="15" t="s">
        <v>1445</v>
      </c>
      <c r="B309" s="16" t="s">
        <v>1446</v>
      </c>
      <c r="C309" s="17">
        <v>9260</v>
      </c>
      <c r="D309" s="17">
        <v>3346.4395267728</v>
      </c>
      <c r="E309" s="17">
        <v>3556.2086074043004</v>
      </c>
      <c r="F309" s="17">
        <v>3777.3518658229</v>
      </c>
      <c r="G309" s="17">
        <v>19940</v>
      </c>
      <c r="H309" s="59"/>
      <c r="I309" s="59"/>
      <c r="J309" s="59"/>
      <c r="K309" s="59"/>
      <c r="L309" s="59"/>
      <c r="M309" s="59"/>
      <c r="N309" s="59"/>
      <c r="O309" s="59"/>
    </row>
    <row r="310" spans="1:15">
      <c r="A310" s="15" t="s">
        <v>1447</v>
      </c>
      <c r="B310" s="16" t="s">
        <v>1448</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1449</v>
      </c>
      <c r="B311" s="16" t="s">
        <v>1450</v>
      </c>
      <c r="C311" s="17">
        <v>3712.5</v>
      </c>
      <c r="D311" s="17">
        <v>1856.25</v>
      </c>
      <c r="E311" s="17">
        <v>1113.75</v>
      </c>
      <c r="F311" s="17">
        <v>742.5</v>
      </c>
      <c r="G311" s="17">
        <v>7425</v>
      </c>
      <c r="H311" s="59"/>
      <c r="I311" s="59"/>
      <c r="J311" s="59"/>
      <c r="K311" s="59"/>
      <c r="L311" s="59"/>
      <c r="M311" s="59"/>
      <c r="N311" s="59"/>
      <c r="O311" s="59"/>
    </row>
    <row r="312" spans="1:15">
      <c r="A312" s="15" t="s">
        <v>1451</v>
      </c>
      <c r="B312" s="16" t="s">
        <v>1452</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1453</v>
      </c>
      <c r="B313" s="16" t="s">
        <v>1454</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1455</v>
      </c>
      <c r="B314" s="16" t="s">
        <v>1456</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1457</v>
      </c>
      <c r="B315" s="16" t="s">
        <v>1458</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6">
      <c r="A316" s="12" t="s">
        <v>1459</v>
      </c>
      <c r="B316" s="13" t="s">
        <v>1460</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1461</v>
      </c>
      <c r="B317" s="16" t="s">
        <v>1462</v>
      </c>
      <c r="C317" s="17">
        <v>0</v>
      </c>
      <c r="D317" s="17">
        <v>0</v>
      </c>
      <c r="E317" s="17">
        <v>0</v>
      </c>
      <c r="F317" s="17">
        <v>0</v>
      </c>
      <c r="G317" s="17">
        <v>0</v>
      </c>
      <c r="H317" s="59"/>
      <c r="I317" s="59"/>
      <c r="J317" s="59"/>
      <c r="K317" s="59"/>
      <c r="L317" s="59"/>
      <c r="M317" s="59"/>
      <c r="N317" s="59" t="s">
        <v>427</v>
      </c>
      <c r="O317" s="59"/>
    </row>
    <row r="318" spans="1:15">
      <c r="A318" s="15" t="s">
        <v>1463</v>
      </c>
      <c r="B318" s="16" t="s">
        <v>1464</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28.9">
      <c r="A319" s="15" t="s">
        <v>1465</v>
      </c>
      <c r="B319" s="16" t="s">
        <v>1466</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1467</v>
      </c>
      <c r="B320" s="7" t="s">
        <v>1468</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6">
      <c r="A321" s="9" t="s">
        <v>1469</v>
      </c>
      <c r="B321" s="10" t="s">
        <v>1470</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6">
      <c r="A322" s="12" t="s">
        <v>1471</v>
      </c>
      <c r="B322" s="13" t="s">
        <v>1472</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1473</v>
      </c>
      <c r="B323" s="16" t="s">
        <v>1474</v>
      </c>
      <c r="C323" s="17">
        <v>47227.5</v>
      </c>
      <c r="D323" s="17">
        <v>63857.5</v>
      </c>
      <c r="E323" s="17">
        <v>82057.5</v>
      </c>
      <c r="F323" s="17">
        <v>102857.5</v>
      </c>
      <c r="G323" s="17">
        <v>296000</v>
      </c>
      <c r="H323" s="59"/>
      <c r="I323" s="59"/>
      <c r="J323" s="59"/>
      <c r="K323" s="59"/>
      <c r="L323" s="59"/>
      <c r="M323" s="59"/>
      <c r="N323" s="59"/>
      <c r="O323" s="59"/>
    </row>
    <row r="324" spans="1:15">
      <c r="A324" s="15" t="s">
        <v>1475</v>
      </c>
      <c r="B324" s="16" t="s">
        <v>1476</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1477</v>
      </c>
      <c r="B325" s="16" t="s">
        <v>1478</v>
      </c>
      <c r="C325" s="17">
        <v>0</v>
      </c>
      <c r="D325" s="17">
        <v>0</v>
      </c>
      <c r="E325" s="17">
        <v>0</v>
      </c>
      <c r="F325" s="17">
        <v>0</v>
      </c>
      <c r="G325" s="17">
        <v>0</v>
      </c>
      <c r="H325" s="59"/>
      <c r="I325" s="59"/>
      <c r="J325" s="59"/>
      <c r="K325" s="59"/>
      <c r="L325" s="59"/>
      <c r="M325" s="59"/>
      <c r="N325" s="59"/>
      <c r="O325" s="59"/>
    </row>
    <row r="326" spans="1:15" ht="28.9">
      <c r="A326" s="15" t="s">
        <v>1479</v>
      </c>
      <c r="B326" s="16" t="s">
        <v>1480</v>
      </c>
      <c r="C326" s="17">
        <v>0</v>
      </c>
      <c r="D326" s="17">
        <v>0</v>
      </c>
      <c r="E326" s="17">
        <v>0</v>
      </c>
      <c r="F326" s="17">
        <v>0</v>
      </c>
      <c r="G326" s="17">
        <v>0</v>
      </c>
      <c r="H326" s="59"/>
      <c r="I326" s="59"/>
      <c r="J326" s="59"/>
      <c r="K326" s="59"/>
      <c r="L326" s="59"/>
      <c r="M326" s="59"/>
      <c r="N326" s="59"/>
      <c r="O326" s="59"/>
    </row>
    <row r="327" spans="1:15">
      <c r="A327" s="15" t="s">
        <v>1481</v>
      </c>
      <c r="B327" s="16" t="s">
        <v>1482</v>
      </c>
      <c r="C327" s="17">
        <v>249.7812497752</v>
      </c>
      <c r="D327" s="17">
        <v>34.734786784599997</v>
      </c>
      <c r="E327" s="17">
        <v>106.78835513850001</v>
      </c>
      <c r="F327" s="17">
        <v>108.69560830169999</v>
      </c>
      <c r="G327" s="17">
        <v>500</v>
      </c>
      <c r="H327" s="59"/>
      <c r="I327" s="59"/>
      <c r="J327" s="59"/>
      <c r="K327" s="59"/>
      <c r="L327" s="59"/>
      <c r="M327" s="59"/>
      <c r="N327" s="59"/>
      <c r="O327" s="59"/>
    </row>
    <row r="328" spans="1:15" ht="28.9">
      <c r="A328" s="15" t="s">
        <v>1483</v>
      </c>
      <c r="B328" s="16" t="s">
        <v>1484</v>
      </c>
      <c r="C328" s="17">
        <v>0</v>
      </c>
      <c r="D328" s="17">
        <v>0</v>
      </c>
      <c r="E328" s="17">
        <v>0</v>
      </c>
      <c r="F328" s="17">
        <v>0</v>
      </c>
      <c r="G328" s="17">
        <v>0</v>
      </c>
      <c r="H328" s="59"/>
      <c r="I328" s="59"/>
      <c r="J328" s="59"/>
      <c r="K328" s="59"/>
      <c r="L328" s="59"/>
      <c r="M328" s="59"/>
      <c r="N328" s="59"/>
      <c r="O328" s="59"/>
    </row>
    <row r="329" spans="1:15" ht="18">
      <c r="A329" s="9" t="s">
        <v>1485</v>
      </c>
      <c r="B329" s="10" t="s">
        <v>1486</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6">
      <c r="A330" s="12" t="s">
        <v>1487</v>
      </c>
      <c r="B330" s="13" t="s">
        <v>1488</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1489</v>
      </c>
      <c r="B331" s="16" t="s">
        <v>1490</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28.9">
      <c r="A332" s="15" t="s">
        <v>1491</v>
      </c>
      <c r="B332" s="16" t="s">
        <v>1492</v>
      </c>
      <c r="C332" s="17">
        <v>0</v>
      </c>
      <c r="D332" s="17">
        <v>980.1</v>
      </c>
      <c r="E332" s="17">
        <v>980.1</v>
      </c>
      <c r="F332" s="17">
        <v>1009.8</v>
      </c>
      <c r="G332" s="17">
        <v>2970</v>
      </c>
      <c r="H332" s="59"/>
      <c r="I332" s="59"/>
      <c r="J332" s="59"/>
      <c r="K332" s="59"/>
      <c r="L332" s="59"/>
      <c r="M332" s="59"/>
      <c r="N332" s="59"/>
      <c r="O332" s="59"/>
    </row>
    <row r="333" spans="1:15">
      <c r="A333" s="15" t="s">
        <v>1493</v>
      </c>
      <c r="B333" s="16" t="s">
        <v>1494</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1495</v>
      </c>
      <c r="B334" s="16" t="s">
        <v>1496</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28.9">
      <c r="A335" s="15" t="s">
        <v>1497</v>
      </c>
      <c r="B335" s="16" t="s">
        <v>1498</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6">
      <c r="A336" s="12" t="s">
        <v>1499</v>
      </c>
      <c r="B336" s="13" t="s">
        <v>1500</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28.9">
      <c r="A337" s="15" t="s">
        <v>1501</v>
      </c>
      <c r="B337" s="16" t="s">
        <v>1502</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28.9">
      <c r="A338" s="15" t="s">
        <v>1503</v>
      </c>
      <c r="B338" s="16" t="s">
        <v>1504</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1505</v>
      </c>
      <c r="B339" s="16" t="s">
        <v>1506</v>
      </c>
      <c r="C339" s="17">
        <v>5940</v>
      </c>
      <c r="D339" s="17">
        <v>2970</v>
      </c>
      <c r="E339" s="17">
        <v>1782</v>
      </c>
      <c r="F339" s="17">
        <v>1188</v>
      </c>
      <c r="G339" s="17">
        <v>11880</v>
      </c>
      <c r="H339" s="59"/>
      <c r="I339" s="59"/>
      <c r="J339" s="59"/>
      <c r="K339" s="59"/>
      <c r="L339" s="59"/>
      <c r="M339" s="59"/>
      <c r="N339" s="59"/>
      <c r="O339" s="59"/>
    </row>
    <row r="340" spans="1:15">
      <c r="A340" s="15" t="s">
        <v>1507</v>
      </c>
      <c r="B340" s="16" t="s">
        <v>1508</v>
      </c>
      <c r="C340" s="17">
        <v>0</v>
      </c>
      <c r="D340" s="17">
        <v>7965</v>
      </c>
      <c r="E340" s="17">
        <v>55755</v>
      </c>
      <c r="F340" s="17">
        <v>95580</v>
      </c>
      <c r="G340" s="17">
        <v>159300</v>
      </c>
      <c r="H340" s="59"/>
      <c r="I340" s="59"/>
      <c r="J340" s="59"/>
      <c r="K340" s="59"/>
      <c r="L340" s="59"/>
      <c r="M340" s="59"/>
      <c r="N340" s="59"/>
      <c r="O340" s="59"/>
    </row>
    <row r="341" spans="1:15">
      <c r="A341" s="15" t="s">
        <v>1509</v>
      </c>
      <c r="B341" s="16" t="s">
        <v>1510</v>
      </c>
      <c r="C341" s="17">
        <v>27720</v>
      </c>
      <c r="D341" s="17">
        <v>0</v>
      </c>
      <c r="E341" s="17">
        <v>0</v>
      </c>
      <c r="F341" s="17">
        <v>0</v>
      </c>
      <c r="G341" s="17">
        <v>27720</v>
      </c>
      <c r="H341" s="59"/>
      <c r="I341" s="59"/>
      <c r="J341" s="59"/>
      <c r="K341" s="59"/>
      <c r="L341" s="59"/>
      <c r="M341" s="59"/>
      <c r="N341" s="59"/>
      <c r="O341" s="59"/>
    </row>
    <row r="342" spans="1:15" ht="28.9">
      <c r="A342" s="15" t="s">
        <v>1511</v>
      </c>
      <c r="B342" s="16" t="s">
        <v>1512</v>
      </c>
      <c r="C342" s="17">
        <v>0</v>
      </c>
      <c r="D342" s="17">
        <v>0</v>
      </c>
      <c r="E342" s="17">
        <v>0</v>
      </c>
      <c r="F342" s="17">
        <v>0</v>
      </c>
      <c r="G342" s="17">
        <v>0</v>
      </c>
      <c r="H342" s="59"/>
      <c r="I342" s="59"/>
      <c r="J342" s="59"/>
      <c r="K342" s="59"/>
      <c r="L342" s="59"/>
      <c r="M342" s="59"/>
      <c r="N342" s="59"/>
      <c r="O342" s="59"/>
    </row>
    <row r="343" spans="1:15">
      <c r="A343" s="15" t="s">
        <v>1513</v>
      </c>
      <c r="B343" s="16" t="s">
        <v>1514</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1515</v>
      </c>
      <c r="B344" s="16" t="s">
        <v>1516</v>
      </c>
      <c r="C344" s="17">
        <v>0</v>
      </c>
      <c r="D344" s="17">
        <v>0</v>
      </c>
      <c r="E344" s="17">
        <v>0</v>
      </c>
      <c r="F344" s="17">
        <v>0</v>
      </c>
      <c r="G344" s="17">
        <v>0</v>
      </c>
      <c r="H344" s="59"/>
      <c r="I344" s="59"/>
      <c r="J344" s="59"/>
      <c r="K344" s="59"/>
      <c r="L344" s="59"/>
      <c r="M344" s="59"/>
      <c r="N344" s="59"/>
      <c r="O344" s="59"/>
    </row>
    <row r="345" spans="1:15" ht="28.9">
      <c r="A345" s="15" t="s">
        <v>1517</v>
      </c>
      <c r="B345" s="16" t="s">
        <v>1518</v>
      </c>
      <c r="C345" s="17">
        <v>989.13374910990001</v>
      </c>
      <c r="D345" s="17">
        <v>137.549755667</v>
      </c>
      <c r="E345" s="17">
        <v>422.88188634839997</v>
      </c>
      <c r="F345" s="17">
        <v>430.43460887470002</v>
      </c>
      <c r="G345" s="17">
        <v>1980</v>
      </c>
      <c r="H345" s="59"/>
      <c r="I345" s="59"/>
      <c r="J345" s="59"/>
      <c r="K345" s="59"/>
      <c r="L345" s="59"/>
      <c r="M345" s="59"/>
      <c r="N345" s="59"/>
      <c r="O345" s="59"/>
    </row>
    <row r="346" spans="1:15" ht="28.9">
      <c r="A346" s="15" t="s">
        <v>1519</v>
      </c>
      <c r="B346" s="16" t="s">
        <v>1520</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1521</v>
      </c>
      <c r="B347" s="16" t="s">
        <v>1522</v>
      </c>
      <c r="C347" s="17">
        <v>3825</v>
      </c>
      <c r="D347" s="17">
        <v>7574.9228052182998</v>
      </c>
      <c r="E347" s="17">
        <v>8049.7512250935006</v>
      </c>
      <c r="F347" s="17">
        <v>8550.3259696881996</v>
      </c>
      <c r="G347" s="17">
        <v>28000</v>
      </c>
      <c r="H347" s="59"/>
      <c r="I347" s="59"/>
      <c r="J347" s="59"/>
      <c r="K347" s="59"/>
      <c r="L347" s="59"/>
      <c r="M347" s="59"/>
      <c r="N347" s="59"/>
      <c r="O347" s="59"/>
    </row>
    <row r="348" spans="1:15" ht="18">
      <c r="A348" s="9" t="s">
        <v>1523</v>
      </c>
      <c r="B348" s="10" t="s">
        <v>1524</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15">
      <c r="A349" s="12" t="s">
        <v>1525</v>
      </c>
      <c r="B349" s="13" t="s">
        <v>1526</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28.9">
      <c r="A350" s="15" t="s">
        <v>1527</v>
      </c>
      <c r="B350" s="16" t="s">
        <v>1528</v>
      </c>
      <c r="C350" s="17">
        <v>0</v>
      </c>
      <c r="D350" s="17">
        <v>0</v>
      </c>
      <c r="E350" s="17">
        <v>0</v>
      </c>
      <c r="F350" s="17">
        <v>0</v>
      </c>
      <c r="G350" s="17">
        <v>0</v>
      </c>
      <c r="H350" s="59"/>
      <c r="I350" s="59"/>
      <c r="J350" s="59"/>
      <c r="K350" s="59"/>
      <c r="L350" s="59"/>
      <c r="M350" s="59"/>
      <c r="N350" s="59"/>
      <c r="O350" s="59"/>
    </row>
    <row r="351" spans="1:15" ht="28.9">
      <c r="A351" s="15" t="s">
        <v>1529</v>
      </c>
      <c r="B351" s="16" t="s">
        <v>1530</v>
      </c>
      <c r="C351" s="17">
        <v>0</v>
      </c>
      <c r="D351" s="17">
        <v>0</v>
      </c>
      <c r="E351" s="17">
        <v>0</v>
      </c>
      <c r="F351" s="17">
        <v>0</v>
      </c>
      <c r="G351" s="17">
        <v>0</v>
      </c>
      <c r="H351" s="59"/>
      <c r="I351" s="59"/>
      <c r="J351" s="59"/>
      <c r="K351" s="59"/>
      <c r="L351" s="59"/>
      <c r="M351" s="59"/>
      <c r="N351" s="59"/>
      <c r="O351" s="59"/>
    </row>
    <row r="352" spans="1:15" ht="28.9">
      <c r="A352" s="15" t="s">
        <v>1531</v>
      </c>
      <c r="B352" s="16" t="s">
        <v>1532</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28.9">
      <c r="A353" s="15" t="s">
        <v>1533</v>
      </c>
      <c r="B353" s="16" t="s">
        <v>1534</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28.9">
      <c r="A354" s="15" t="s">
        <v>1535</v>
      </c>
      <c r="B354" s="16" t="s">
        <v>1536</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1537</v>
      </c>
      <c r="B355" s="16" t="s">
        <v>1538</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15.6">
      <c r="A356" s="12" t="s">
        <v>1539</v>
      </c>
      <c r="B356" s="13" t="s">
        <v>1540</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28.9">
      <c r="A357" s="15" t="s">
        <v>1541</v>
      </c>
      <c r="B357" s="16" t="s">
        <v>1542</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1543</v>
      </c>
      <c r="B358" s="16" t="s">
        <v>1544</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1545</v>
      </c>
      <c r="B359" s="16" t="s">
        <v>1546</v>
      </c>
      <c r="C359" s="17">
        <v>0</v>
      </c>
      <c r="D359" s="17">
        <v>0</v>
      </c>
      <c r="E359" s="17">
        <v>0</v>
      </c>
      <c r="F359" s="17">
        <v>0</v>
      </c>
      <c r="G359" s="17">
        <v>0</v>
      </c>
      <c r="H359" s="59"/>
      <c r="I359" s="59"/>
      <c r="J359" s="59"/>
      <c r="K359" s="59"/>
      <c r="L359" s="59"/>
      <c r="M359" s="59"/>
      <c r="N359" s="59"/>
      <c r="O359" s="59"/>
    </row>
    <row r="360" spans="1:15" ht="28.9">
      <c r="A360" s="15" t="s">
        <v>1547</v>
      </c>
      <c r="B360" s="16" t="s">
        <v>1548</v>
      </c>
      <c r="C360" s="17">
        <v>0</v>
      </c>
      <c r="D360" s="17">
        <v>0</v>
      </c>
      <c r="E360" s="17">
        <v>5940</v>
      </c>
      <c r="F360" s="17">
        <v>8910</v>
      </c>
      <c r="G360" s="17">
        <v>14850</v>
      </c>
      <c r="H360" s="59"/>
      <c r="I360" s="59"/>
      <c r="J360" s="59"/>
      <c r="K360" s="59"/>
      <c r="L360" s="59"/>
      <c r="M360" s="59"/>
      <c r="N360" s="59"/>
      <c r="O360" s="59"/>
    </row>
    <row r="361" spans="1:15" ht="28.9">
      <c r="A361" s="15" t="s">
        <v>1549</v>
      </c>
      <c r="B361" s="16" t="s">
        <v>1550</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1551</v>
      </c>
      <c r="B362" s="16" t="s">
        <v>1552</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28.9">
      <c r="A363" s="15" t="s">
        <v>1553</v>
      </c>
      <c r="B363" s="16" t="s">
        <v>1554</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28.9">
      <c r="A364" s="15" t="s">
        <v>1555</v>
      </c>
      <c r="B364" s="16" t="s">
        <v>1556</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6">
      <c r="A365" s="12" t="s">
        <v>1557</v>
      </c>
      <c r="B365" s="13" t="s">
        <v>1558</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1559</v>
      </c>
      <c r="B366" s="16" t="s">
        <v>1560</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1561</v>
      </c>
      <c r="B367" s="16" t="s">
        <v>1562</v>
      </c>
      <c r="C367" s="17">
        <v>2475</v>
      </c>
      <c r="D367" s="17">
        <v>1237.5</v>
      </c>
      <c r="E367" s="17">
        <v>742.5</v>
      </c>
      <c r="F367" s="17">
        <v>495</v>
      </c>
      <c r="G367" s="17">
        <v>4950</v>
      </c>
      <c r="H367" s="59"/>
      <c r="I367" s="59"/>
      <c r="J367" s="59"/>
      <c r="K367" s="59"/>
      <c r="L367" s="59"/>
      <c r="M367" s="59"/>
      <c r="N367" s="59"/>
      <c r="O367" s="59"/>
    </row>
    <row r="368" spans="1:15">
      <c r="A368" s="15" t="s">
        <v>1563</v>
      </c>
      <c r="B368" s="16" t="s">
        <v>1564</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6">
      <c r="A369" s="12" t="s">
        <v>1565</v>
      </c>
      <c r="B369" s="13" t="s">
        <v>1566</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1567</v>
      </c>
      <c r="B370" s="16" t="s">
        <v>1568</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1569</v>
      </c>
      <c r="B371" s="16" t="s">
        <v>1570</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6">
      <c r="A372" s="12" t="s">
        <v>1571</v>
      </c>
      <c r="B372" s="13" t="s">
        <v>1572</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1573</v>
      </c>
      <c r="B373" s="16" t="s">
        <v>1574</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1575</v>
      </c>
      <c r="B374" s="16" t="s">
        <v>1576</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1577</v>
      </c>
      <c r="B375" s="16" t="s">
        <v>1578</v>
      </c>
      <c r="C375" s="17">
        <v>0</v>
      </c>
      <c r="D375" s="17">
        <v>0</v>
      </c>
      <c r="E375" s="17">
        <v>0</v>
      </c>
      <c r="F375" s="17">
        <v>0</v>
      </c>
      <c r="G375" s="17">
        <v>0</v>
      </c>
      <c r="H375" s="59"/>
      <c r="I375" s="59"/>
      <c r="J375" s="59"/>
      <c r="K375" s="59"/>
      <c r="L375" s="59"/>
      <c r="M375" s="59"/>
      <c r="N375" s="59"/>
      <c r="O375" s="59"/>
    </row>
    <row r="376" spans="1:15" ht="28.9">
      <c r="A376" s="15" t="s">
        <v>1579</v>
      </c>
      <c r="B376" s="16" t="s">
        <v>1580</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1581</v>
      </c>
      <c r="B377" s="7" t="s">
        <v>1582</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
      <c r="A378" s="9" t="s">
        <v>1583</v>
      </c>
      <c r="B378" s="10" t="s">
        <v>1584</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6">
      <c r="A379" s="12" t="s">
        <v>1585</v>
      </c>
      <c r="B379" s="13" t="s">
        <v>1586</v>
      </c>
      <c r="C379" s="14">
        <v>0</v>
      </c>
      <c r="D379" s="14">
        <v>3017</v>
      </c>
      <c r="E379" s="14">
        <v>1409.5</v>
      </c>
      <c r="F379" s="14">
        <v>1409.5</v>
      </c>
      <c r="G379" s="14">
        <v>5836</v>
      </c>
      <c r="H379" s="59"/>
      <c r="I379" s="59"/>
      <c r="J379" s="59"/>
      <c r="K379" s="59"/>
      <c r="L379" s="59"/>
      <c r="M379" s="59"/>
      <c r="N379" s="59"/>
      <c r="O379" s="59"/>
    </row>
    <row r="380" spans="1:15" ht="28.9">
      <c r="A380" s="15" t="s">
        <v>1587</v>
      </c>
      <c r="B380" s="16" t="s">
        <v>1588</v>
      </c>
      <c r="C380" s="17">
        <v>0</v>
      </c>
      <c r="D380" s="17">
        <v>594</v>
      </c>
      <c r="E380" s="17">
        <v>198</v>
      </c>
      <c r="F380" s="17">
        <v>198</v>
      </c>
      <c r="G380" s="17">
        <v>990</v>
      </c>
      <c r="H380" s="59"/>
      <c r="I380" s="59"/>
      <c r="J380" s="59"/>
      <c r="K380" s="59"/>
      <c r="L380" s="59"/>
      <c r="M380" s="59"/>
      <c r="N380" s="59"/>
      <c r="O380" s="59"/>
    </row>
    <row r="381" spans="1:15" ht="28.9">
      <c r="A381" s="15" t="s">
        <v>1589</v>
      </c>
      <c r="B381" s="16" t="s">
        <v>1590</v>
      </c>
      <c r="C381" s="17">
        <v>0</v>
      </c>
      <c r="D381" s="17">
        <v>2423</v>
      </c>
      <c r="E381" s="17">
        <v>1211.5</v>
      </c>
      <c r="F381" s="17">
        <v>1211.5</v>
      </c>
      <c r="G381" s="17">
        <v>4846</v>
      </c>
      <c r="H381" s="59"/>
      <c r="I381" s="59"/>
      <c r="J381" s="59"/>
      <c r="K381" s="59"/>
      <c r="L381" s="59"/>
      <c r="M381" s="59"/>
      <c r="N381" s="59"/>
      <c r="O381" s="59"/>
    </row>
    <row r="382" spans="1:15" ht="15.6">
      <c r="A382" s="12" t="s">
        <v>1591</v>
      </c>
      <c r="B382" s="13" t="s">
        <v>1592</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28.9">
      <c r="A383" s="15" t="s">
        <v>1593</v>
      </c>
      <c r="B383" s="16" t="s">
        <v>1594</v>
      </c>
      <c r="C383" s="17">
        <v>3856</v>
      </c>
      <c r="D383" s="17">
        <v>0</v>
      </c>
      <c r="E383" s="17">
        <v>0</v>
      </c>
      <c r="F383" s="17">
        <v>0</v>
      </c>
      <c r="G383" s="17">
        <v>3856</v>
      </c>
      <c r="H383" s="59"/>
      <c r="I383" s="59"/>
      <c r="J383" s="59"/>
      <c r="K383" s="59"/>
      <c r="L383" s="59"/>
      <c r="M383" s="59"/>
      <c r="N383" s="59"/>
      <c r="O383" s="59"/>
    </row>
    <row r="384" spans="1:15" ht="28.9">
      <c r="A384" s="15" t="s">
        <v>1595</v>
      </c>
      <c r="B384" s="16" t="s">
        <v>1596</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28.9">
      <c r="A385" s="15" t="s">
        <v>1597</v>
      </c>
      <c r="B385" s="16" t="s">
        <v>1598</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6">
      <c r="A386" s="12" t="s">
        <v>1599</v>
      </c>
      <c r="B386" s="13" t="s">
        <v>1600</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c r="A387" s="15" t="s">
        <v>1601</v>
      </c>
      <c r="B387" s="16" t="s">
        <v>1602</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1603</v>
      </c>
      <c r="B388" s="16" t="s">
        <v>1604</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1605</v>
      </c>
      <c r="B389" s="16" t="s">
        <v>1606</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6">
      <c r="A390" s="12" t="s">
        <v>1607</v>
      </c>
      <c r="B390" s="13" t="s">
        <v>1608</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1609</v>
      </c>
      <c r="B391" s="16" t="s">
        <v>1610</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1611</v>
      </c>
      <c r="B392" s="16" t="s">
        <v>1612</v>
      </c>
      <c r="C392" s="17">
        <v>0</v>
      </c>
      <c r="D392" s="17">
        <v>0</v>
      </c>
      <c r="E392" s="17">
        <v>0</v>
      </c>
      <c r="F392" s="17">
        <v>2047.9330746312</v>
      </c>
      <c r="G392" s="17">
        <v>2047.9330746312</v>
      </c>
      <c r="H392" s="59"/>
      <c r="I392" s="59"/>
      <c r="J392" s="59"/>
      <c r="K392" s="59"/>
      <c r="L392" s="59"/>
      <c r="M392" s="59"/>
      <c r="N392" s="59"/>
      <c r="O392" s="59"/>
    </row>
    <row r="393" spans="1:15" ht="18">
      <c r="A393" s="9" t="s">
        <v>1613</v>
      </c>
      <c r="B393" s="10" t="s">
        <v>1614</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15">
      <c r="A394" s="12" t="s">
        <v>1615</v>
      </c>
      <c r="B394" s="13" t="s">
        <v>1616</v>
      </c>
      <c r="C394" s="14">
        <v>0</v>
      </c>
      <c r="D394" s="14">
        <v>330</v>
      </c>
      <c r="E394" s="14">
        <v>330</v>
      </c>
      <c r="F394" s="14">
        <v>340</v>
      </c>
      <c r="G394" s="14">
        <v>1000</v>
      </c>
      <c r="H394" s="59"/>
      <c r="I394" s="59"/>
      <c r="J394" s="59"/>
      <c r="K394" s="59"/>
      <c r="L394" s="59"/>
      <c r="M394" s="59"/>
      <c r="N394" s="59"/>
      <c r="O394" s="59"/>
    </row>
    <row r="395" spans="1:15" ht="28.9">
      <c r="A395" s="15" t="s">
        <v>1617</v>
      </c>
      <c r="B395" s="16" t="s">
        <v>1618</v>
      </c>
      <c r="C395" s="17">
        <v>0</v>
      </c>
      <c r="D395" s="17">
        <v>165</v>
      </c>
      <c r="E395" s="17">
        <v>165</v>
      </c>
      <c r="F395" s="17">
        <v>170</v>
      </c>
      <c r="G395" s="17">
        <v>500</v>
      </c>
      <c r="H395" s="59"/>
      <c r="I395" s="59"/>
      <c r="J395" s="59"/>
      <c r="K395" s="59"/>
      <c r="L395" s="59"/>
      <c r="M395" s="59"/>
      <c r="N395" s="59"/>
      <c r="O395" s="59"/>
    </row>
    <row r="396" spans="1:15">
      <c r="A396" s="15" t="s">
        <v>1619</v>
      </c>
      <c r="B396" s="16" t="s">
        <v>1620</v>
      </c>
      <c r="C396" s="17">
        <v>0</v>
      </c>
      <c r="D396" s="17">
        <v>165</v>
      </c>
      <c r="E396" s="17">
        <v>165</v>
      </c>
      <c r="F396" s="17">
        <v>170</v>
      </c>
      <c r="G396" s="17">
        <v>500</v>
      </c>
      <c r="H396" s="59"/>
      <c r="I396" s="59"/>
      <c r="J396" s="59"/>
      <c r="K396" s="59"/>
      <c r="L396" s="59"/>
      <c r="M396" s="59"/>
      <c r="N396" s="59"/>
      <c r="O396" s="59"/>
    </row>
    <row r="397" spans="1:15" ht="15.6">
      <c r="A397" s="12" t="s">
        <v>1621</v>
      </c>
      <c r="B397" s="13" t="s">
        <v>1622</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1623</v>
      </c>
      <c r="B398" s="16" t="s">
        <v>1624</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1625</v>
      </c>
      <c r="B399" s="16" t="s">
        <v>1626</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1627</v>
      </c>
      <c r="B400" s="16" t="s">
        <v>1628</v>
      </c>
      <c r="C400" s="17">
        <v>0</v>
      </c>
      <c r="D400" s="17">
        <v>0</v>
      </c>
      <c r="E400" s="17">
        <v>0</v>
      </c>
      <c r="F400" s="17">
        <v>0</v>
      </c>
      <c r="G400" s="17">
        <v>0</v>
      </c>
      <c r="H400" s="59"/>
      <c r="I400" s="59"/>
      <c r="J400" s="59"/>
      <c r="K400" s="59"/>
      <c r="L400" s="59"/>
      <c r="M400" s="59"/>
      <c r="N400" s="59"/>
      <c r="O400" s="59"/>
    </row>
    <row r="401" spans="1:15">
      <c r="A401" s="15" t="s">
        <v>1629</v>
      </c>
      <c r="B401" s="16" t="s">
        <v>1630</v>
      </c>
      <c r="C401" s="17">
        <v>0</v>
      </c>
      <c r="D401" s="17">
        <v>1188</v>
      </c>
      <c r="E401" s="17">
        <v>1188</v>
      </c>
      <c r="F401" s="17">
        <v>1584</v>
      </c>
      <c r="G401" s="17">
        <v>3960</v>
      </c>
      <c r="H401" s="59"/>
      <c r="I401" s="59"/>
      <c r="J401" s="59"/>
      <c r="K401" s="59"/>
      <c r="L401" s="59"/>
      <c r="M401" s="59"/>
      <c r="N401" s="59"/>
      <c r="O401" s="59"/>
    </row>
    <row r="402" spans="1:15" ht="18">
      <c r="A402" s="9" t="s">
        <v>1631</v>
      </c>
      <c r="B402" s="10" t="s">
        <v>1632</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6">
      <c r="A403" s="12" t="s">
        <v>1633</v>
      </c>
      <c r="B403" s="13" t="s">
        <v>1634</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1635</v>
      </c>
      <c r="B404" s="16" t="s">
        <v>1636</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1637</v>
      </c>
      <c r="B405" s="16" t="s">
        <v>1638</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28.9">
      <c r="A406" s="15" t="s">
        <v>1639</v>
      </c>
      <c r="B406" s="16" t="s">
        <v>1640</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1641</v>
      </c>
      <c r="B407" s="16" t="s">
        <v>1642</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6">
      <c r="A408" s="12" t="s">
        <v>1643</v>
      </c>
      <c r="B408" s="13" t="s">
        <v>1644</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1645</v>
      </c>
      <c r="B409" s="16" t="s">
        <v>1646</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1647</v>
      </c>
      <c r="B410" s="16" t="s">
        <v>1648</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1649</v>
      </c>
      <c r="B411" s="16" t="s">
        <v>1650</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1651</v>
      </c>
      <c r="B412" s="16" t="s">
        <v>1652</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6">
      <c r="A413" s="12" t="s">
        <v>1653</v>
      </c>
      <c r="B413" s="13" t="s">
        <v>1654</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1655</v>
      </c>
      <c r="B414" s="16" t="s">
        <v>1656</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1657</v>
      </c>
      <c r="B415" s="16" t="s">
        <v>1658</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
      <c r="A416" s="9" t="s">
        <v>1659</v>
      </c>
      <c r="B416" s="10" t="s">
        <v>1660</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15">
      <c r="A417" s="12" t="s">
        <v>1661</v>
      </c>
      <c r="B417" s="13" t="s">
        <v>1662</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1663</v>
      </c>
      <c r="B418" s="16" t="s">
        <v>1664</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1665</v>
      </c>
      <c r="B419" s="16" t="s">
        <v>1666</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6">
      <c r="A420" s="12" t="s">
        <v>1667</v>
      </c>
      <c r="B420" s="13" t="s">
        <v>1668</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1669</v>
      </c>
      <c r="B421" s="16" t="s">
        <v>1670</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1671</v>
      </c>
      <c r="B422" s="16" t="s">
        <v>1672</v>
      </c>
      <c r="C422" s="17">
        <v>0</v>
      </c>
      <c r="D422" s="17">
        <v>0</v>
      </c>
      <c r="E422" s="17">
        <v>0</v>
      </c>
      <c r="F422" s="17">
        <v>0</v>
      </c>
      <c r="G422" s="17">
        <v>0</v>
      </c>
      <c r="H422" s="59"/>
      <c r="I422" s="59"/>
      <c r="J422" s="59"/>
      <c r="K422" s="59"/>
      <c r="L422" s="59"/>
      <c r="M422" s="59"/>
      <c r="N422" s="59"/>
      <c r="O422" s="59"/>
    </row>
    <row r="423" spans="1:15">
      <c r="A423" s="15" t="s">
        <v>1673</v>
      </c>
      <c r="B423" s="16" t="s">
        <v>1674</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6">
      <c r="A424" s="12" t="s">
        <v>1675</v>
      </c>
      <c r="B424" s="13" t="s">
        <v>1676</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1677</v>
      </c>
      <c r="B425" s="16" t="s">
        <v>1678</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1679</v>
      </c>
      <c r="B426" s="16" t="s">
        <v>1680</v>
      </c>
      <c r="C426" s="17">
        <v>0</v>
      </c>
      <c r="D426" s="17">
        <v>0</v>
      </c>
      <c r="E426" s="17">
        <v>0</v>
      </c>
      <c r="F426" s="17">
        <v>0</v>
      </c>
      <c r="G426" s="17">
        <v>0</v>
      </c>
      <c r="H426" s="59"/>
      <c r="I426" s="59"/>
      <c r="J426" s="59"/>
      <c r="K426" s="59"/>
      <c r="L426" s="59"/>
      <c r="M426" s="59"/>
      <c r="N426" s="59"/>
      <c r="O426" s="59"/>
    </row>
    <row r="427" spans="1:15">
      <c r="A427" s="15" t="s">
        <v>1681</v>
      </c>
      <c r="B427" s="16" t="s">
        <v>1682</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1683</v>
      </c>
      <c r="B428" s="16" t="s">
        <v>1684</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1685</v>
      </c>
      <c r="B429" s="16" t="s">
        <v>1686</v>
      </c>
      <c r="C429" s="17">
        <v>0</v>
      </c>
      <c r="D429" s="17">
        <v>5940</v>
      </c>
      <c r="E429" s="17">
        <v>5940</v>
      </c>
      <c r="F429" s="17">
        <v>5940</v>
      </c>
      <c r="G429" s="17">
        <v>17820</v>
      </c>
      <c r="H429" s="59"/>
      <c r="I429" s="59"/>
      <c r="J429" s="59"/>
      <c r="K429" s="59"/>
      <c r="L429" s="59"/>
      <c r="M429" s="59"/>
      <c r="N429" s="59"/>
      <c r="O429" s="59"/>
    </row>
    <row r="430" spans="1:15">
      <c r="A430" s="15" t="s">
        <v>1687</v>
      </c>
      <c r="B430" s="16" t="s">
        <v>1688</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6">
      <c r="A431" s="12" t="s">
        <v>1689</v>
      </c>
      <c r="B431" s="13" t="s">
        <v>1690</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1691</v>
      </c>
      <c r="B432" s="16" t="s">
        <v>1692</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1693</v>
      </c>
      <c r="B433" s="16" t="s">
        <v>1694</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1695</v>
      </c>
      <c r="B434" s="16" t="s">
        <v>1696</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1697</v>
      </c>
      <c r="B435" s="16" t="s">
        <v>1698</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1699</v>
      </c>
      <c r="B436" s="16" t="s">
        <v>1700</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
      <c r="A437" s="9" t="s">
        <v>1701</v>
      </c>
      <c r="B437" s="10" t="s">
        <v>1702</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6">
      <c r="A438" s="12" t="s">
        <v>1703</v>
      </c>
      <c r="B438" s="13" t="s">
        <v>1704</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1705</v>
      </c>
      <c r="B439" s="16" t="s">
        <v>1706</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28.9">
      <c r="A440" s="15" t="s">
        <v>1707</v>
      </c>
      <c r="B440" s="16" t="s">
        <v>1708</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1709</v>
      </c>
      <c r="B441" s="16" t="s">
        <v>1710</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6">
      <c r="A442" s="12" t="s">
        <v>1711</v>
      </c>
      <c r="B442" s="13" t="s">
        <v>1712</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c r="A443" s="15" t="s">
        <v>1713</v>
      </c>
      <c r="B443" s="16" t="s">
        <v>1714</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c r="A444" s="15" t="s">
        <v>1715</v>
      </c>
      <c r="B444" s="16" t="s">
        <v>1716</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1717</v>
      </c>
      <c r="B445" s="16" t="s">
        <v>1718</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31.15">
      <c r="A446" s="12" t="s">
        <v>1719</v>
      </c>
      <c r="B446" s="13" t="s">
        <v>1720</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1721</v>
      </c>
      <c r="B447" s="16" t="s">
        <v>1722</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1723</v>
      </c>
      <c r="B448" s="16" t="s">
        <v>1724</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1725</v>
      </c>
      <c r="B449" s="16" t="s">
        <v>1726</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6">
      <c r="A450" s="12" t="s">
        <v>1727</v>
      </c>
      <c r="B450" s="13" t="s">
        <v>1728</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1729</v>
      </c>
      <c r="B451" s="16" t="s">
        <v>1730</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1731</v>
      </c>
      <c r="B452" s="16" t="s">
        <v>1732</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1733</v>
      </c>
      <c r="B453" s="16" t="s">
        <v>1734</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1735</v>
      </c>
      <c r="B454" s="16" t="s">
        <v>1736</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1737</v>
      </c>
      <c r="B455" s="16" t="s">
        <v>1738</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1739</v>
      </c>
      <c r="B456" s="16" t="s">
        <v>1740</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18">
      <c r="A457" s="9" t="s">
        <v>1741</v>
      </c>
      <c r="B457" s="10" t="s">
        <v>1742</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6">
      <c r="A458" s="12" t="s">
        <v>1743</v>
      </c>
      <c r="B458" s="13" t="s">
        <v>1744</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1745</v>
      </c>
      <c r="B459" s="16" t="s">
        <v>1746</v>
      </c>
      <c r="C459" s="17">
        <v>1730.9840609424</v>
      </c>
      <c r="D459" s="17">
        <v>240.71207241729999</v>
      </c>
      <c r="E459" s="17">
        <v>740.04330110959995</v>
      </c>
      <c r="F459" s="17">
        <v>753.26056553069998</v>
      </c>
      <c r="G459" s="17">
        <v>3465</v>
      </c>
      <c r="H459" s="59"/>
      <c r="I459" s="59"/>
      <c r="J459" s="59"/>
      <c r="K459" s="59"/>
      <c r="L459" s="59"/>
      <c r="M459" s="59"/>
      <c r="N459" s="59"/>
      <c r="O459" s="59"/>
    </row>
    <row r="460" spans="1:15" ht="28.9">
      <c r="A460" s="15" t="s">
        <v>1747</v>
      </c>
      <c r="B460" s="16" t="s">
        <v>1748</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1749</v>
      </c>
      <c r="B461" s="16" t="s">
        <v>1750</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6">
      <c r="A462" s="12" t="s">
        <v>1751</v>
      </c>
      <c r="B462" s="13" t="s">
        <v>1752</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28.9">
      <c r="A463" s="15" t="s">
        <v>1753</v>
      </c>
      <c r="B463" s="16" t="s">
        <v>1754</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1755</v>
      </c>
      <c r="B464" s="16" t="s">
        <v>1756</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1757</v>
      </c>
      <c r="B465" s="16" t="s">
        <v>1758</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1759</v>
      </c>
      <c r="B466" s="16" t="s">
        <v>1760</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28.9">
      <c r="A467" s="15" t="s">
        <v>1761</v>
      </c>
      <c r="B467" s="16" t="s">
        <v>1762</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c r="A468" s="15" t="s">
        <v>1763</v>
      </c>
      <c r="B468" s="16" t="s">
        <v>1764</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6">
      <c r="A469" s="12" t="s">
        <v>1765</v>
      </c>
      <c r="B469" s="13" t="s">
        <v>1766</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1767</v>
      </c>
      <c r="B470" s="16" t="s">
        <v>1768</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1769</v>
      </c>
      <c r="B471" s="16" t="s">
        <v>1770</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1771</v>
      </c>
      <c r="B472" s="16" t="s">
        <v>1772</v>
      </c>
      <c r="C472" s="17">
        <v>2848.748</v>
      </c>
      <c r="D472" s="17">
        <v>968.60373408379996</v>
      </c>
      <c r="E472" s="17">
        <v>1029.3199410165</v>
      </c>
      <c r="F472" s="17">
        <v>1093.3283248997</v>
      </c>
      <c r="G472" s="17">
        <v>5940</v>
      </c>
      <c r="H472" s="59"/>
      <c r="I472" s="59"/>
      <c r="J472" s="59"/>
      <c r="K472" s="59"/>
      <c r="L472" s="59"/>
      <c r="M472" s="59"/>
      <c r="N472" s="59"/>
      <c r="O472" s="59"/>
    </row>
    <row r="473" spans="1:15">
      <c r="A473" s="15" t="s">
        <v>1773</v>
      </c>
      <c r="B473" s="16" t="s">
        <v>1774</v>
      </c>
      <c r="C473" s="17">
        <v>0</v>
      </c>
      <c r="D473" s="17">
        <v>0</v>
      </c>
      <c r="E473" s="17">
        <v>0</v>
      </c>
      <c r="F473" s="17">
        <v>15642</v>
      </c>
      <c r="G473" s="17">
        <v>15642</v>
      </c>
      <c r="H473" s="59"/>
      <c r="I473" s="59"/>
      <c r="J473" s="59"/>
      <c r="K473" s="59"/>
      <c r="L473" s="59"/>
      <c r="M473" s="59"/>
      <c r="N473" s="59"/>
      <c r="O473" s="59"/>
    </row>
    <row r="474" spans="1:15">
      <c r="A474" s="15" t="s">
        <v>1775</v>
      </c>
      <c r="B474" s="16" t="s">
        <v>1776</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1777</v>
      </c>
      <c r="B475" s="7" t="s">
        <v>1778</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
      <c r="A476" s="9" t="s">
        <v>1779</v>
      </c>
      <c r="B476" s="10" t="s">
        <v>1780</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15">
      <c r="A477" s="12" t="s">
        <v>1781</v>
      </c>
      <c r="B477" s="13" t="s">
        <v>1782</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1783</v>
      </c>
      <c r="B478" s="16" t="s">
        <v>1784</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1785</v>
      </c>
      <c r="B479" s="16" t="s">
        <v>1786</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1787</v>
      </c>
      <c r="B480" s="16" t="s">
        <v>1788</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1789</v>
      </c>
      <c r="B481" s="16" t="s">
        <v>1790</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28.9">
      <c r="A482" s="15" t="s">
        <v>1791</v>
      </c>
      <c r="B482" s="16" t="s">
        <v>1792</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6">
      <c r="A483" s="12" t="s">
        <v>1793</v>
      </c>
      <c r="B483" s="13" t="s">
        <v>1794</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28.9">
      <c r="A484" s="15" t="s">
        <v>1795</v>
      </c>
      <c r="B484" s="16" t="s">
        <v>1796</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1797</v>
      </c>
      <c r="B485" s="16" t="s">
        <v>1798</v>
      </c>
      <c r="C485" s="17">
        <v>12182.907730999999</v>
      </c>
      <c r="D485" s="17">
        <v>12439.030756</v>
      </c>
      <c r="E485" s="17">
        <v>12439.030756</v>
      </c>
      <c r="F485" s="17">
        <v>12439.030757</v>
      </c>
      <c r="G485" s="17">
        <v>49500</v>
      </c>
      <c r="H485" s="59"/>
      <c r="I485" s="59"/>
      <c r="J485" s="59"/>
      <c r="K485" s="59"/>
      <c r="L485" s="59"/>
      <c r="M485" s="59"/>
      <c r="N485" s="59"/>
      <c r="O485" s="59"/>
    </row>
    <row r="486" spans="1:15" ht="28.9">
      <c r="A486" s="15" t="s">
        <v>1799</v>
      </c>
      <c r="B486" s="16" t="s">
        <v>1800</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28.9">
      <c r="A487" s="15" t="s">
        <v>1801</v>
      </c>
      <c r="B487" s="16" t="s">
        <v>1802</v>
      </c>
      <c r="C487" s="17">
        <v>395.65349964400002</v>
      </c>
      <c r="D487" s="17">
        <v>55.019902266800003</v>
      </c>
      <c r="E487" s="17">
        <v>169.15275453929999</v>
      </c>
      <c r="F487" s="17">
        <v>172.1738435499</v>
      </c>
      <c r="G487" s="17">
        <v>792</v>
      </c>
      <c r="H487" s="59"/>
      <c r="I487" s="59"/>
      <c r="J487" s="59"/>
      <c r="K487" s="59"/>
      <c r="L487" s="59"/>
      <c r="M487" s="59"/>
      <c r="N487" s="59"/>
      <c r="O487" s="59"/>
    </row>
    <row r="488" spans="1:15" ht="15.6">
      <c r="A488" s="12" t="s">
        <v>1803</v>
      </c>
      <c r="B488" s="13" t="s">
        <v>1804</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1805</v>
      </c>
      <c r="B489" s="16" t="s">
        <v>1806</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1807</v>
      </c>
      <c r="B490" s="16" t="s">
        <v>1808</v>
      </c>
      <c r="C490" s="17">
        <v>18067.5</v>
      </c>
      <c r="D490" s="17">
        <v>9033.75</v>
      </c>
      <c r="E490" s="17">
        <v>5420.25</v>
      </c>
      <c r="F490" s="17">
        <v>3613.5</v>
      </c>
      <c r="G490" s="17">
        <v>36135</v>
      </c>
      <c r="H490" s="59"/>
      <c r="I490" s="59"/>
      <c r="J490" s="59"/>
      <c r="K490" s="59"/>
      <c r="L490" s="59"/>
      <c r="M490" s="59"/>
      <c r="N490" s="59"/>
      <c r="O490" s="59"/>
    </row>
    <row r="491" spans="1:15">
      <c r="A491" s="15" t="s">
        <v>1809</v>
      </c>
      <c r="B491" s="16" t="s">
        <v>1810</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6">
      <c r="A492" s="12" t="s">
        <v>1811</v>
      </c>
      <c r="B492" s="13" t="s">
        <v>1812</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3.15">
      <c r="A493" s="15" t="s">
        <v>1813</v>
      </c>
      <c r="B493" s="16" t="s">
        <v>1814</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1815</v>
      </c>
      <c r="B494" s="16" t="s">
        <v>1816</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1817</v>
      </c>
      <c r="B495" s="16" t="s">
        <v>1818</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1819</v>
      </c>
      <c r="B496" s="16" t="s">
        <v>1820</v>
      </c>
      <c r="C496" s="17">
        <v>173.09840609419999</v>
      </c>
      <c r="D496" s="17">
        <v>24.071207241700002</v>
      </c>
      <c r="E496" s="17">
        <v>74.004330111000002</v>
      </c>
      <c r="F496" s="17">
        <v>75.326056553100003</v>
      </c>
      <c r="G496" s="17">
        <v>346.5</v>
      </c>
      <c r="H496" s="59"/>
      <c r="I496" s="59"/>
      <c r="J496" s="59"/>
      <c r="K496" s="59"/>
      <c r="L496" s="59"/>
      <c r="M496" s="59"/>
      <c r="N496" s="59"/>
      <c r="O496" s="59"/>
    </row>
    <row r="497" spans="1:15">
      <c r="A497" s="15" t="s">
        <v>1821</v>
      </c>
      <c r="B497" s="16" t="s">
        <v>1822</v>
      </c>
      <c r="C497" s="17">
        <v>989.13374910990001</v>
      </c>
      <c r="D497" s="17">
        <v>137.549755667</v>
      </c>
      <c r="E497" s="17">
        <v>422.88188634839997</v>
      </c>
      <c r="F497" s="17">
        <v>430.43460887470002</v>
      </c>
      <c r="G497" s="17">
        <v>1980</v>
      </c>
      <c r="H497" s="59"/>
      <c r="I497" s="59"/>
      <c r="J497" s="59"/>
      <c r="K497" s="59"/>
      <c r="L497" s="59"/>
      <c r="M497" s="59"/>
      <c r="N497" s="59"/>
      <c r="O497" s="59"/>
    </row>
    <row r="498" spans="1:15" ht="15.6">
      <c r="A498" s="12" t="s">
        <v>1823</v>
      </c>
      <c r="B498" s="13" t="s">
        <v>1824</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1825</v>
      </c>
      <c r="B499" s="16" t="s">
        <v>1826</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1827</v>
      </c>
      <c r="B500" s="16" t="s">
        <v>1828</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1829</v>
      </c>
      <c r="B501" s="16" t="s">
        <v>1830</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6">
      <c r="A502" s="12" t="s">
        <v>1831</v>
      </c>
      <c r="B502" s="13" t="s">
        <v>1832</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1833</v>
      </c>
      <c r="B503" s="16" t="s">
        <v>1834</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1835</v>
      </c>
      <c r="B504" s="16" t="s">
        <v>1836</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1837</v>
      </c>
      <c r="B505" s="16" t="s">
        <v>1838</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1839</v>
      </c>
      <c r="B506" s="16" t="s">
        <v>1840</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1841</v>
      </c>
      <c r="B507" s="16" t="s">
        <v>1842</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6">
      <c r="A508" s="12" t="s">
        <v>1843</v>
      </c>
      <c r="B508" s="13" t="s">
        <v>1844</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1845</v>
      </c>
      <c r="B509" s="16" t="s">
        <v>1846</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28.9">
      <c r="A510" s="15" t="s">
        <v>1847</v>
      </c>
      <c r="B510" s="16" t="s">
        <v>1848</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1849</v>
      </c>
      <c r="B511" s="16" t="s">
        <v>1850</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18">
      <c r="A512" s="9" t="s">
        <v>1851</v>
      </c>
      <c r="B512" s="10" t="s">
        <v>1852</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6">
      <c r="A513" s="12" t="s">
        <v>1853</v>
      </c>
      <c r="B513" s="13" t="s">
        <v>1854</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1855</v>
      </c>
      <c r="B514" s="16" t="s">
        <v>1856</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1857</v>
      </c>
      <c r="B515" s="16" t="s">
        <v>1858</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1859</v>
      </c>
      <c r="B516" s="16" t="s">
        <v>1860</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6">
      <c r="A517" s="12" t="s">
        <v>1861</v>
      </c>
      <c r="B517" s="13" t="s">
        <v>1862</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1863</v>
      </c>
      <c r="B518" s="16" t="s">
        <v>1864</v>
      </c>
      <c r="C518" s="17">
        <v>791.3069992879</v>
      </c>
      <c r="D518" s="17">
        <v>110.03980453360001</v>
      </c>
      <c r="E518" s="17">
        <v>338.30550907870003</v>
      </c>
      <c r="F518" s="17">
        <v>344.3476870998</v>
      </c>
      <c r="G518" s="17">
        <v>1584</v>
      </c>
      <c r="H518" s="59"/>
      <c r="I518" s="59"/>
      <c r="J518" s="59"/>
      <c r="K518" s="59"/>
      <c r="L518" s="59"/>
      <c r="M518" s="59"/>
      <c r="N518" s="59"/>
      <c r="O518" s="59"/>
    </row>
    <row r="519" spans="1:15">
      <c r="A519" s="15" t="s">
        <v>1865</v>
      </c>
      <c r="B519" s="16" t="s">
        <v>1866</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1867</v>
      </c>
      <c r="B520" s="16" t="s">
        <v>1868</v>
      </c>
      <c r="C520" s="17">
        <v>0</v>
      </c>
      <c r="D520" s="17">
        <v>0</v>
      </c>
      <c r="E520" s="17">
        <v>9183.3579694641994</v>
      </c>
      <c r="F520" s="17">
        <v>9626.6420305358006</v>
      </c>
      <c r="G520" s="17">
        <v>18810</v>
      </c>
      <c r="H520" s="59"/>
      <c r="I520" s="59"/>
      <c r="J520" s="59"/>
      <c r="K520" s="59"/>
      <c r="L520" s="59"/>
      <c r="M520" s="59"/>
      <c r="N520" s="59"/>
      <c r="O520" s="59"/>
    </row>
    <row r="521" spans="1:15" ht="28.9">
      <c r="A521" s="15" t="s">
        <v>1869</v>
      </c>
      <c r="B521" s="16" t="s">
        <v>1870</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
      <c r="A522" s="9" t="s">
        <v>1871</v>
      </c>
      <c r="B522" s="10" t="s">
        <v>1872</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6">
      <c r="A523" s="12" t="s">
        <v>1873</v>
      </c>
      <c r="B523" s="13" t="s">
        <v>1874</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1875</v>
      </c>
      <c r="B524" s="16" t="s">
        <v>1876</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1877</v>
      </c>
      <c r="B525" s="16" t="s">
        <v>1878</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1879</v>
      </c>
      <c r="B526" s="16" t="s">
        <v>1880</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1881</v>
      </c>
      <c r="B527" s="16" t="s">
        <v>1882</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6">
      <c r="A528" s="12" t="s">
        <v>1883</v>
      </c>
      <c r="B528" s="13" t="s">
        <v>1884</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1885</v>
      </c>
      <c r="B529" s="16" t="s">
        <v>1886</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1887</v>
      </c>
      <c r="B530" s="16" t="s">
        <v>1888</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1889</v>
      </c>
      <c r="B531" s="16" t="s">
        <v>1890</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1891</v>
      </c>
      <c r="B532" s="16" t="s">
        <v>1892</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28.9">
      <c r="A533" s="15" t="s">
        <v>1893</v>
      </c>
      <c r="B533" s="16" t="s">
        <v>1894</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6">
      <c r="A534" s="12" t="s">
        <v>1895</v>
      </c>
      <c r="B534" s="13" t="s">
        <v>1896</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c r="A535" s="15" t="s">
        <v>1897</v>
      </c>
      <c r="B535" s="16" t="s">
        <v>1898</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1899</v>
      </c>
      <c r="B536" s="16" t="s">
        <v>1900</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1901</v>
      </c>
      <c r="B537" s="16" t="s">
        <v>1902</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1903</v>
      </c>
      <c r="B538" s="20" t="s">
        <v>916</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1904</v>
      </c>
      <c r="B539" s="20" t="s">
        <v>1905</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1906</v>
      </c>
      <c r="B540" s="22" t="s">
        <v>1907</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6">
      <c r="A541" s="23">
        <v>0</v>
      </c>
      <c r="B541" s="24" t="s">
        <v>1908</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1909</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1910</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832</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1911</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1912</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1913</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1914</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1915</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A000000}"/>
  <mergeCells count="2">
    <mergeCell ref="A1:G1"/>
    <mergeCell ref="H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B20"/>
  <sheetViews>
    <sheetView workbookViewId="0">
      <selection activeCell="F24" sqref="F24"/>
    </sheetView>
  </sheetViews>
  <sheetFormatPr defaultColWidth="11.42578125" defaultRowHeight="14.45"/>
  <cols>
    <col min="1" max="1" width="24.28515625" customWidth="1"/>
    <col min="2" max="2" width="73.7109375" customWidth="1"/>
  </cols>
  <sheetData>
    <row r="1" spans="1:2">
      <c r="A1" s="165" t="s">
        <v>1916</v>
      </c>
      <c r="B1" s="34" t="s">
        <v>1917</v>
      </c>
    </row>
    <row r="2" spans="1:2">
      <c r="A2" s="167"/>
      <c r="B2" s="35" t="s">
        <v>1918</v>
      </c>
    </row>
    <row r="3" spans="1:2">
      <c r="A3" s="167"/>
      <c r="B3" s="35" t="s">
        <v>1919</v>
      </c>
    </row>
    <row r="4" spans="1:2">
      <c r="A4" s="167"/>
      <c r="B4" s="35" t="s">
        <v>1920</v>
      </c>
    </row>
    <row r="5" spans="1:2" ht="15" thickBot="1">
      <c r="A5" s="166"/>
      <c r="B5" s="36" t="s">
        <v>1921</v>
      </c>
    </row>
    <row r="6" spans="1:2">
      <c r="A6" s="165" t="s">
        <v>1922</v>
      </c>
      <c r="B6" s="35" t="s">
        <v>1923</v>
      </c>
    </row>
    <row r="7" spans="1:2">
      <c r="A7" s="167"/>
      <c r="B7" s="35" t="s">
        <v>1924</v>
      </c>
    </row>
    <row r="8" spans="1:2" ht="15" thickBot="1">
      <c r="A8" s="166"/>
      <c r="B8" s="36" t="s">
        <v>1925</v>
      </c>
    </row>
    <row r="9" spans="1:2">
      <c r="A9" s="165" t="s">
        <v>1926</v>
      </c>
      <c r="B9" s="35" t="s">
        <v>1927</v>
      </c>
    </row>
    <row r="10" spans="1:2">
      <c r="A10" s="167"/>
      <c r="B10" s="35" t="s">
        <v>1928</v>
      </c>
    </row>
    <row r="11" spans="1:2" ht="15" thickBot="1">
      <c r="A11" s="166"/>
      <c r="B11" s="36" t="s">
        <v>1929</v>
      </c>
    </row>
    <row r="12" spans="1:2">
      <c r="A12" s="165" t="s">
        <v>1930</v>
      </c>
      <c r="B12" s="35" t="s">
        <v>1931</v>
      </c>
    </row>
    <row r="13" spans="1:2">
      <c r="A13" s="167"/>
      <c r="B13" s="35" t="s">
        <v>1932</v>
      </c>
    </row>
    <row r="14" spans="1:2" ht="15" thickBot="1">
      <c r="A14" s="166"/>
      <c r="B14" s="36" t="s">
        <v>1933</v>
      </c>
    </row>
    <row r="15" spans="1:2">
      <c r="A15" s="165" t="s">
        <v>1934</v>
      </c>
      <c r="B15" s="35" t="s">
        <v>1935</v>
      </c>
    </row>
    <row r="16" spans="1:2" ht="15" thickBot="1">
      <c r="A16" s="166"/>
      <c r="B16" s="36" t="s">
        <v>1936</v>
      </c>
    </row>
    <row r="17" spans="1:2">
      <c r="A17" s="165" t="s">
        <v>1937</v>
      </c>
      <c r="B17" s="35" t="s">
        <v>1938</v>
      </c>
    </row>
    <row r="18" spans="1:2" ht="15" thickBot="1">
      <c r="A18" s="166"/>
      <c r="B18" s="36" t="s">
        <v>1939</v>
      </c>
    </row>
    <row r="19" spans="1:2" ht="15" thickBot="1">
      <c r="A19" s="37" t="s">
        <v>1940</v>
      </c>
      <c r="B19" s="36" t="s">
        <v>1941</v>
      </c>
    </row>
    <row r="20" spans="1:2" ht="15" thickBot="1">
      <c r="A20" s="37" t="s">
        <v>1942</v>
      </c>
      <c r="B20" s="36" t="s">
        <v>1943</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Edy Patricia Trujillo García</dc:creator>
  <cp:keywords/>
  <dc:description/>
  <cp:lastModifiedBy>OBSERVATORIO PLANEACION</cp:lastModifiedBy>
  <cp:revision/>
  <dcterms:created xsi:type="dcterms:W3CDTF">2018-05-25T15:02:47Z</dcterms:created>
  <dcterms:modified xsi:type="dcterms:W3CDTF">2023-12-20T16:21:14Z</dcterms:modified>
  <cp:category/>
  <cp:contentStatus/>
</cp:coreProperties>
</file>